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data" ContentType="application/vnd.openxmlformats-officedocument.model+data"/>
  <Default Extension="gif" ContentType="image/gi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2="http://schemas.microsoft.com/office/spreadsheetml/2015/revision2" mc:Ignorable="x15 xr2">
  <fileVersion appName="xl" lastEdited="7" lowestEdited="6" rupBuild="18431"/>
  <workbookPr backupFile="1" defaultThemeVersion="124226"/>
  <mc:AlternateContent xmlns:mc="http://schemas.openxmlformats.org/markup-compatibility/2006">
    <mc:Choice Requires="x15">
      <x15ac:absPath xmlns:x15ac="http://schemas.microsoft.com/office/spreadsheetml/2010/11/ac" url="C:\Users\mark\Documents\"/>
    </mc:Choice>
  </mc:AlternateContent>
  <bookViews>
    <workbookView xWindow="0" yWindow="0" windowWidth="25128" windowHeight="12408" xr2:uid="{00000000-000D-0000-FFFF-FFFF00000000}"/>
  </bookViews>
  <sheets>
    <sheet name="NEW" sheetId="2" r:id="rId1"/>
  </sheets>
  <definedNames>
    <definedName name="_xlcn.WorksheetConnection_NEWK31L331" hidden="1">NEW!$L$32:$M$33</definedName>
    <definedName name="_xlnm.Print_Area" localSheetId="0">NEW!$A$1:$N$48</definedName>
  </definedNames>
  <calcPr calcId="171026"/>
  <fileRecoveryPr autoRecover="0"/>
  <extLst>
    <ext xmlns:x15="http://schemas.microsoft.com/office/spreadsheetml/2010/11/main" uri="{FCE2AD5D-F65C-4FA6-A056-5C36A1767C68}">
      <x15:dataModel>
        <x15:modelTables>
          <x15:modelTable id="Range" name="Range" connection="WorksheetConnection_NEW!$K$31:$L$33"/>
        </x15:modelTables>
      </x15:dataModel>
    </ext>
  </extLst>
</workbook>
</file>

<file path=xl/calcChain.xml><?xml version="1.0" encoding="utf-8"?>
<calcChain xmlns="http://schemas.openxmlformats.org/spreadsheetml/2006/main">
  <c r="B41" i="2" l="1"/>
  <c r="B39" i="2"/>
  <c r="B37" i="2"/>
  <c r="B36" i="2"/>
  <c r="B35" i="2"/>
  <c r="B32" i="2"/>
  <c r="B22" i="2"/>
  <c r="M3" i="2" s="1"/>
  <c r="B21" i="2"/>
  <c r="J19" i="2"/>
  <c r="B16" i="2"/>
  <c r="L33" i="2" s="1"/>
  <c r="B11" i="2"/>
  <c r="I3" i="2"/>
  <c r="H3" i="2"/>
  <c r="H19" i="2" s="1"/>
  <c r="B23" i="2" l="1"/>
  <c r="L19" i="2" s="1"/>
  <c r="B33" i="2"/>
  <c r="L3" i="2"/>
  <c r="B38" i="2"/>
  <c r="B40" i="2" l="1"/>
  <c r="I19" i="2" s="1"/>
  <c r="M33" i="2"/>
  <c r="B42" i="2" l="1"/>
  <c r="B43" i="2" s="1"/>
  <c r="B44" i="2" s="1"/>
  <c r="H33" i="2" l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keepAlive="1" name="ThisWorkbookDataModel" description="Data Model" type="5" refreshedVersion="6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2" xr16:uid="{00000000-0015-0000-FFFF-FFFF01000000}" name="WorksheetConnection_NEW!$K$31:$L$33" type="102" refreshedVersion="6" minRefreshableVersion="5">
    <extLst>
      <ext xmlns:x15="http://schemas.microsoft.com/office/spreadsheetml/2010/11/main" uri="{DE250136-89BD-433C-8126-D09CA5730AF9}">
        <x15:connection id="Range">
          <x15:rangePr sourceName="_xlcn.WorksheetConnection_NEWK31L331"/>
        </x15:connection>
      </ext>
    </extLst>
  </connection>
</connections>
</file>

<file path=xl/sharedStrings.xml><?xml version="1.0" encoding="utf-8"?>
<sst xmlns="http://schemas.openxmlformats.org/spreadsheetml/2006/main" count="60" uniqueCount="59">
  <si>
    <t>"Current"</t>
  </si>
  <si>
    <t>Performance</t>
  </si>
  <si>
    <t>Enter Your Farm's Information Below</t>
  </si>
  <si>
    <t>Sow Population</t>
  </si>
  <si>
    <t>Farrowing percentage</t>
  </si>
  <si>
    <t>Farrowing index/Number of litters per year</t>
  </si>
  <si>
    <t>Average number of inseminations per animal</t>
  </si>
  <si>
    <t>Semen concentration in billions</t>
  </si>
  <si>
    <t xml:space="preserve">Average live born </t>
  </si>
  <si>
    <t>Average profit per animal</t>
  </si>
  <si>
    <t>Current Fecundity Index</t>
  </si>
  <si>
    <t>Fixed Costs</t>
  </si>
  <si>
    <t>Enter Your Appropriate Costs Below</t>
  </si>
  <si>
    <t>Traditional catheter cost</t>
  </si>
  <si>
    <t>Cost per dose of semen</t>
  </si>
  <si>
    <t>Total semen cost per year</t>
  </si>
  <si>
    <t>Labor Costs</t>
  </si>
  <si>
    <t>Enter Your Labor Information Below</t>
  </si>
  <si>
    <t>No. of employees used to breed each animal</t>
  </si>
  <si>
    <t>Your $ Revenue</t>
  </si>
  <si>
    <t>Minutes per each insemination</t>
  </si>
  <si>
    <t>Labor savings per insemination of each sow and gilt</t>
  </si>
  <si>
    <t>Expectations</t>
  </si>
  <si>
    <t>Enter Your "TARGETS" Below</t>
  </si>
  <si>
    <t>Targeted Farrowing %</t>
  </si>
  <si>
    <t>Targeted Live Born</t>
  </si>
  <si>
    <t>Number of employees needed</t>
  </si>
  <si>
    <t>Number of CSIPCO services per animal</t>
  </si>
  <si>
    <t>Target Fecundity Index</t>
  </si>
  <si>
    <t>Fecundity Index Improvement</t>
  </si>
  <si>
    <t>Results</t>
  </si>
  <si>
    <t>Based On Your Information Above</t>
  </si>
  <si>
    <t>Savings on semen cost because of fewer inseminations</t>
  </si>
  <si>
    <t xml:space="preserve">Non-productive feed cost </t>
  </si>
  <si>
    <t xml:space="preserve">Additional cost per year to use CSIPCO catheters </t>
  </si>
  <si>
    <t>Extra PROFIT because of CSIPCO catheters</t>
  </si>
  <si>
    <t>Cost of each CSIPCO Cathter</t>
  </si>
  <si>
    <t>CSIPCO's semen cost</t>
  </si>
  <si>
    <t>CSIPCO's  labor cost</t>
  </si>
  <si>
    <t>CSIPCO's pigs/year</t>
  </si>
  <si>
    <t>CSIPCO's $/per year</t>
  </si>
  <si>
    <t>Savings using reduced concentrations (approximate)</t>
  </si>
  <si>
    <t xml:space="preserve">Labor cost using traditional catheters </t>
  </si>
  <si>
    <t xml:space="preserve">      CSIPCO's Labor savings per SERVICE!</t>
  </si>
  <si>
    <t>YOUR pigs/year</t>
  </si>
  <si>
    <t>YOUR labor cost</t>
  </si>
  <si>
    <t>YOUR $ Revenue</t>
  </si>
  <si>
    <t>YOUR semen cost</t>
  </si>
  <si>
    <t>http://csipco.com</t>
  </si>
  <si>
    <r>
      <t>Daily</t>
    </r>
    <r>
      <rPr>
        <sz val="10"/>
        <rFont val="Arial"/>
        <family val="2"/>
      </rPr>
      <t xml:space="preserve"> feed, housing, water, medication costs/animal</t>
    </r>
  </si>
  <si>
    <r>
      <t>What is your  AI technician's labor rate (</t>
    </r>
    <r>
      <rPr>
        <b/>
        <sz val="10"/>
        <rFont val="Arial"/>
        <family val="2"/>
      </rPr>
      <t>per hour</t>
    </r>
    <r>
      <rPr>
        <sz val="10"/>
        <rFont val="Arial"/>
        <family val="2"/>
      </rPr>
      <t>)?</t>
    </r>
  </si>
  <si>
    <t>Number of minutes per CSIPCO inseminations</t>
  </si>
  <si>
    <t xml:space="preserve">Labor cost/CSIPCO catheters </t>
  </si>
  <si>
    <r>
      <t xml:space="preserve">Annual </t>
    </r>
    <r>
      <rPr>
        <b/>
        <u/>
        <sz val="14"/>
        <color rgb="FF007A37"/>
        <rFont val="Arial"/>
        <family val="2"/>
      </rPr>
      <t>PROFIT</t>
    </r>
    <r>
      <rPr>
        <b/>
        <sz val="14"/>
        <color rgb="FF007A37"/>
        <rFont val="Arial"/>
        <family val="2"/>
      </rPr>
      <t xml:space="preserve"> due to increased litter size:</t>
    </r>
  </si>
  <si>
    <r>
      <t xml:space="preserve">Annual </t>
    </r>
    <r>
      <rPr>
        <b/>
        <u/>
        <sz val="14"/>
        <color rgb="FF007A37"/>
        <rFont val="Arial"/>
        <family val="2"/>
      </rPr>
      <t>PROFIT</t>
    </r>
    <r>
      <rPr>
        <b/>
        <sz val="14"/>
        <color rgb="FF007A37"/>
        <rFont val="Arial"/>
        <family val="2"/>
      </rPr>
      <t xml:space="preserve"> due to higher farrowing rate:</t>
    </r>
  </si>
  <si>
    <r>
      <t xml:space="preserve">Annual labor </t>
    </r>
    <r>
      <rPr>
        <b/>
        <u/>
        <sz val="14"/>
        <color rgb="FF007A37"/>
        <rFont val="Arial"/>
        <family val="2"/>
      </rPr>
      <t>SAVINGS</t>
    </r>
  </si>
  <si>
    <r>
      <t xml:space="preserve">Total annual </t>
    </r>
    <r>
      <rPr>
        <b/>
        <u/>
        <sz val="14"/>
        <color rgb="FF007A37"/>
        <rFont val="Arial"/>
        <family val="2"/>
      </rPr>
      <t>PROFIT</t>
    </r>
  </si>
  <si>
    <r>
      <t>Annual return "</t>
    </r>
    <r>
      <rPr>
        <b/>
        <u/>
        <sz val="14"/>
        <color rgb="FF007A37"/>
        <rFont val="Arial"/>
        <family val="2"/>
      </rPr>
      <t>MULTIPLE</t>
    </r>
    <r>
      <rPr>
        <b/>
        <sz val="14"/>
        <color rgb="FF007A37"/>
        <rFont val="Arial"/>
        <family val="2"/>
      </rPr>
      <t xml:space="preserve">" on investment </t>
    </r>
  </si>
  <si>
    <r>
      <t xml:space="preserve">% return on investment </t>
    </r>
    <r>
      <rPr>
        <b/>
        <u/>
        <sz val="14"/>
        <color rgb="FF007A37"/>
        <rFont val="Arial"/>
        <family val="2"/>
      </rPr>
      <t>(ROI)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</si>
</sst>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5" formatCode="&quot;$&quot;#,##0_);\(&quot;$&quot;#,##0\)"/>
    <numFmt numFmtId="7" formatCode="&quot;$&quot;#,##0.00_);\(&quot;$&quot;#,##0.00\)"/>
    <numFmt numFmtId="43" formatCode="_(* #,##0.00_);_(* \(#,##0.00\);_(* &quot;-&quot;??_);_(@_)"/>
    <numFmt numFmtId="164" formatCode="&quot;$&quot;#,##0.00"/>
    <numFmt numFmtId="165" formatCode="0.0%"/>
    <numFmt numFmtId="166" formatCode="#,##0.0"/>
    <numFmt numFmtId="167" formatCode="&quot;$&quot;#,##0"/>
  </numFmts>
  <fonts count="24" x14ac:knownFonts="1">
    <font>
      <sz val="10"/>
      <name val="Arial"/>
    </font>
    <font>
      <sz val="10"/>
      <name val="Arial"/>
      <family val="2"/>
    </font>
    <font>
      <sz val="14"/>
      <color rgb="FF7030A0"/>
      <name val="Arial"/>
      <family val="2"/>
    </font>
    <font>
      <b/>
      <sz val="14"/>
      <name val="Arial"/>
      <family val="2"/>
    </font>
    <font>
      <sz val="14"/>
      <color rgb="FF000000"/>
      <name val="Arial"/>
      <family val="2"/>
    </font>
    <font>
      <b/>
      <sz val="14"/>
      <color rgb="FFC00000"/>
      <name val="Arial"/>
      <family val="2"/>
    </font>
    <font>
      <b/>
      <sz val="14"/>
      <color theme="0"/>
      <name val="Arial"/>
      <family val="2"/>
    </font>
    <font>
      <b/>
      <sz val="14"/>
      <color rgb="FF7030A0"/>
      <name val="Arial"/>
      <family val="2"/>
    </font>
    <font>
      <b/>
      <u/>
      <sz val="14"/>
      <color rgb="FF000000"/>
      <name val="Arial"/>
      <family val="2"/>
    </font>
    <font>
      <b/>
      <sz val="14"/>
      <color rgb="FF000000"/>
      <name val="Arial"/>
      <family val="2"/>
    </font>
    <font>
      <b/>
      <sz val="14"/>
      <color theme="1"/>
      <name val="Arial"/>
      <family val="2"/>
    </font>
    <font>
      <b/>
      <sz val="10"/>
      <name val="Arial"/>
      <family val="2"/>
    </font>
    <font>
      <b/>
      <sz val="14"/>
      <color rgb="FF007A37"/>
      <name val="Arial"/>
      <family val="2"/>
    </font>
    <font>
      <sz val="14"/>
      <color rgb="FF007A37"/>
      <name val="Arial"/>
      <family val="2"/>
    </font>
    <font>
      <b/>
      <u/>
      <sz val="14"/>
      <color theme="1"/>
      <name val="Arial"/>
      <family val="2"/>
    </font>
    <font>
      <u/>
      <sz val="14"/>
      <color theme="1"/>
      <name val="Arial"/>
      <family val="2"/>
    </font>
    <font>
      <sz val="14"/>
      <color theme="0"/>
      <name val="Arial"/>
      <family val="2"/>
    </font>
    <font>
      <b/>
      <u/>
      <sz val="14"/>
      <color rgb="FF007A37"/>
      <name val="Arial"/>
      <family val="2"/>
    </font>
    <font>
      <b/>
      <u/>
      <sz val="14"/>
      <name val="Arial"/>
      <family val="2"/>
    </font>
    <font>
      <b/>
      <sz val="11"/>
      <color rgb="FF000000"/>
      <name val="Arial"/>
      <family val="2"/>
    </font>
    <font>
      <sz val="11"/>
      <color rgb="FF000000"/>
      <name val="Arial"/>
      <family val="2"/>
    </font>
    <font>
      <b/>
      <i/>
      <u/>
      <sz val="14"/>
      <color rgb="FF7030A0"/>
      <name val="Arial"/>
      <family val="2"/>
    </font>
    <font>
      <b/>
      <sz val="12"/>
      <color theme="1"/>
      <name val="Arial"/>
      <family val="2"/>
    </font>
    <font>
      <sz val="14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rgb="FF007A37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9"/>
      </right>
      <top style="thin">
        <color indexed="9"/>
      </top>
      <bottom style="thin">
        <color indexed="9"/>
      </bottom>
      <diagonal/>
    </border>
    <border>
      <left/>
      <right style="thin">
        <color indexed="9"/>
      </right>
      <top style="thin">
        <color indexed="9"/>
      </top>
      <bottom/>
      <diagonal/>
    </border>
    <border>
      <left/>
      <right style="thin">
        <color indexed="9"/>
      </right>
      <top/>
      <bottom style="thin">
        <color indexed="9"/>
      </bottom>
      <diagonal/>
    </border>
  </borders>
  <cellStyleXfs count="2">
    <xf numFmtId="0" fontId="0" fillId="0" borderId="0"/>
    <xf numFmtId="43" fontId="1" fillId="0" borderId="0" applyFont="0" applyFill="0" applyBorder="0" applyAlignment="0" applyProtection="0"/>
  </cellStyleXfs>
  <cellXfs count="97">
    <xf numFmtId="0" fontId="0" fillId="0" borderId="0" xfId="0"/>
    <xf numFmtId="4" fontId="2" fillId="2" borderId="0" xfId="0" applyNumberFormat="1" applyFont="1" applyFill="1" applyBorder="1"/>
    <xf numFmtId="4" fontId="3" fillId="2" borderId="0" xfId="0" applyNumberFormat="1" applyFont="1" applyFill="1" applyBorder="1" applyAlignment="1">
      <alignment horizontal="center"/>
    </xf>
    <xf numFmtId="4" fontId="2" fillId="2" borderId="0" xfId="0" applyNumberFormat="1" applyFont="1" applyFill="1" applyBorder="1" applyAlignment="1">
      <alignment horizontal="center"/>
    </xf>
    <xf numFmtId="4" fontId="3" fillId="0" borderId="0" xfId="0" applyNumberFormat="1" applyFont="1" applyFill="1" applyBorder="1" applyAlignment="1" applyProtection="1">
      <alignment horizontal="center"/>
    </xf>
    <xf numFmtId="4" fontId="4" fillId="0" borderId="0" xfId="0" applyNumberFormat="1" applyFont="1" applyFill="1" applyBorder="1"/>
    <xf numFmtId="4" fontId="4" fillId="2" borderId="0" xfId="0" applyNumberFormat="1" applyFont="1" applyFill="1" applyBorder="1"/>
    <xf numFmtId="4" fontId="5" fillId="3" borderId="0" xfId="0" applyNumberFormat="1" applyFont="1" applyFill="1" applyBorder="1" applyAlignment="1">
      <alignment horizontal="center"/>
    </xf>
    <xf numFmtId="4" fontId="6" fillId="5" borderId="0" xfId="0" applyNumberFormat="1" applyFont="1" applyFill="1" applyBorder="1" applyAlignment="1">
      <alignment horizontal="center"/>
    </xf>
    <xf numFmtId="4" fontId="3" fillId="2" borderId="0" xfId="0" applyNumberFormat="1" applyFont="1" applyFill="1" applyBorder="1"/>
    <xf numFmtId="4" fontId="7" fillId="2" borderId="0" xfId="0" applyNumberFormat="1" applyFont="1" applyFill="1" applyBorder="1"/>
    <xf numFmtId="4" fontId="8" fillId="0" borderId="0" xfId="0" applyNumberFormat="1" applyFont="1" applyFill="1" applyBorder="1"/>
    <xf numFmtId="4" fontId="8" fillId="2" borderId="0" xfId="0" applyNumberFormat="1" applyFont="1" applyFill="1" applyBorder="1"/>
    <xf numFmtId="3" fontId="5" fillId="3" borderId="0" xfId="0" applyNumberFormat="1" applyFont="1" applyFill="1" applyBorder="1" applyAlignment="1" applyProtection="1">
      <alignment horizontal="center"/>
    </xf>
    <xf numFmtId="3" fontId="6" fillId="5" borderId="0" xfId="0" applyNumberFormat="1" applyFont="1" applyFill="1" applyBorder="1" applyAlignment="1">
      <alignment horizontal="center"/>
    </xf>
    <xf numFmtId="164" fontId="5" fillId="3" borderId="0" xfId="0" applyNumberFormat="1" applyFont="1" applyFill="1" applyBorder="1" applyAlignment="1">
      <alignment horizontal="center"/>
    </xf>
    <xf numFmtId="164" fontId="6" fillId="5" borderId="0" xfId="0" applyNumberFormat="1" applyFont="1" applyFill="1" applyBorder="1" applyAlignment="1">
      <alignment horizontal="center"/>
    </xf>
    <xf numFmtId="4" fontId="2" fillId="2" borderId="2" xfId="0" applyNumberFormat="1" applyFont="1" applyFill="1" applyBorder="1"/>
    <xf numFmtId="3" fontId="3" fillId="3" borderId="3" xfId="0" applyNumberFormat="1" applyFont="1" applyFill="1" applyBorder="1" applyAlignment="1" applyProtection="1">
      <alignment horizontal="center"/>
    </xf>
    <xf numFmtId="4" fontId="4" fillId="2" borderId="0" xfId="0" applyNumberFormat="1" applyFont="1" applyFill="1" applyBorder="1" applyAlignment="1">
      <alignment horizontal="left"/>
    </xf>
    <xf numFmtId="3" fontId="4" fillId="2" borderId="0" xfId="0" applyNumberFormat="1" applyFont="1" applyFill="1" applyBorder="1" applyAlignment="1" applyProtection="1">
      <alignment horizontal="left"/>
      <protection locked="0"/>
    </xf>
    <xf numFmtId="9" fontId="3" fillId="3" borderId="3" xfId="0" applyNumberFormat="1" applyFont="1" applyFill="1" applyBorder="1" applyAlignment="1" applyProtection="1">
      <alignment horizontal="center"/>
    </xf>
    <xf numFmtId="165" fontId="4" fillId="2" borderId="0" xfId="0" applyNumberFormat="1" applyFont="1" applyFill="1" applyBorder="1" applyAlignment="1" applyProtection="1">
      <alignment horizontal="left"/>
      <protection locked="0"/>
    </xf>
    <xf numFmtId="4" fontId="7" fillId="2" borderId="0" xfId="0" applyNumberFormat="1" applyFont="1" applyFill="1" applyBorder="1" applyAlignment="1">
      <alignment horizontal="left"/>
    </xf>
    <xf numFmtId="4" fontId="3" fillId="3" borderId="3" xfId="0" applyNumberFormat="1" applyFont="1" applyFill="1" applyBorder="1" applyAlignment="1" applyProtection="1">
      <alignment horizontal="center"/>
    </xf>
    <xf numFmtId="166" fontId="3" fillId="3" borderId="3" xfId="0" applyNumberFormat="1" applyFont="1" applyFill="1" applyBorder="1" applyAlignment="1" applyProtection="1">
      <alignment horizontal="center"/>
    </xf>
    <xf numFmtId="166" fontId="4" fillId="2" borderId="0" xfId="0" applyNumberFormat="1" applyFont="1" applyFill="1" applyBorder="1" applyAlignment="1" applyProtection="1">
      <alignment horizontal="left"/>
      <protection locked="0"/>
    </xf>
    <xf numFmtId="4" fontId="4" fillId="2" borderId="0" xfId="0" applyNumberFormat="1" applyFont="1" applyFill="1" applyBorder="1" applyAlignment="1" applyProtection="1">
      <alignment horizontal="left"/>
      <protection locked="0"/>
    </xf>
    <xf numFmtId="164" fontId="3" fillId="3" borderId="3" xfId="0" applyNumberFormat="1" applyFont="1" applyFill="1" applyBorder="1" applyAlignment="1" applyProtection="1">
      <alignment horizontal="center"/>
    </xf>
    <xf numFmtId="3" fontId="3" fillId="2" borderId="3" xfId="0" applyNumberFormat="1" applyFont="1" applyFill="1" applyBorder="1" applyAlignment="1" applyProtection="1">
      <alignment horizontal="center"/>
    </xf>
    <xf numFmtId="164" fontId="3" fillId="2" borderId="3" xfId="0" applyNumberFormat="1" applyFont="1" applyFill="1" applyBorder="1" applyAlignment="1" applyProtection="1">
      <alignment horizontal="center"/>
    </xf>
    <xf numFmtId="164" fontId="6" fillId="4" borderId="3" xfId="0" applyNumberFormat="1" applyFont="1" applyFill="1" applyBorder="1" applyAlignment="1" applyProtection="1">
      <alignment horizontal="center"/>
    </xf>
    <xf numFmtId="4" fontId="9" fillId="2" borderId="0" xfId="0" applyNumberFormat="1" applyFont="1" applyFill="1" applyBorder="1"/>
    <xf numFmtId="164" fontId="5" fillId="2" borderId="3" xfId="0" applyNumberFormat="1" applyFont="1" applyFill="1" applyBorder="1" applyAlignment="1" applyProtection="1">
      <alignment horizontal="center"/>
    </xf>
    <xf numFmtId="4" fontId="7" fillId="2" borderId="2" xfId="0" applyNumberFormat="1" applyFont="1" applyFill="1" applyBorder="1"/>
    <xf numFmtId="4" fontId="10" fillId="2" borderId="0" xfId="0" applyNumberFormat="1" applyFont="1" applyFill="1" applyBorder="1" applyAlignment="1">
      <alignment horizontal="center"/>
    </xf>
    <xf numFmtId="4" fontId="5" fillId="0" borderId="0" xfId="0" applyNumberFormat="1" applyFont="1" applyFill="1" applyBorder="1"/>
    <xf numFmtId="3" fontId="6" fillId="4" borderId="3" xfId="0" applyNumberFormat="1" applyFont="1" applyFill="1" applyBorder="1" applyAlignment="1">
      <alignment horizontal="center"/>
    </xf>
    <xf numFmtId="4" fontId="6" fillId="5" borderId="0" xfId="0" applyNumberFormat="1" applyFont="1" applyFill="1" applyBorder="1"/>
    <xf numFmtId="167" fontId="5" fillId="3" borderId="0" xfId="0" applyNumberFormat="1" applyFont="1" applyFill="1" applyBorder="1" applyAlignment="1" applyProtection="1">
      <alignment horizontal="center"/>
    </xf>
    <xf numFmtId="167" fontId="6" fillId="5" borderId="0" xfId="0" applyNumberFormat="1" applyFont="1" applyFill="1" applyBorder="1" applyAlignment="1">
      <alignment horizontal="center"/>
    </xf>
    <xf numFmtId="167" fontId="6" fillId="5" borderId="0" xfId="0" applyNumberFormat="1" applyFont="1" applyFill="1" applyBorder="1" applyAlignment="1" applyProtection="1">
      <alignment horizontal="center"/>
    </xf>
    <xf numFmtId="164" fontId="6" fillId="4" borderId="3" xfId="0" applyNumberFormat="1" applyFont="1" applyFill="1" applyBorder="1" applyAlignment="1">
      <alignment horizontal="center"/>
    </xf>
    <xf numFmtId="7" fontId="4" fillId="2" borderId="0" xfId="0" applyNumberFormat="1" applyFont="1" applyFill="1" applyBorder="1" applyAlignment="1" applyProtection="1">
      <alignment horizontal="center"/>
      <protection locked="0"/>
    </xf>
    <xf numFmtId="4" fontId="2" fillId="2" borderId="0" xfId="0" applyNumberFormat="1" applyFont="1" applyFill="1" applyBorder="1" applyAlignment="1">
      <alignment horizontal="left"/>
    </xf>
    <xf numFmtId="164" fontId="5" fillId="2" borderId="3" xfId="0" applyNumberFormat="1" applyFont="1" applyFill="1" applyBorder="1" applyAlignment="1">
      <alignment horizontal="center"/>
    </xf>
    <xf numFmtId="4" fontId="5" fillId="2" borderId="0" xfId="0" applyNumberFormat="1" applyFont="1" applyFill="1" applyBorder="1"/>
    <xf numFmtId="164" fontId="12" fillId="2" borderId="3" xfId="0" applyNumberFormat="1" applyFont="1" applyFill="1" applyBorder="1" applyAlignment="1">
      <alignment horizontal="center"/>
    </xf>
    <xf numFmtId="4" fontId="12" fillId="2" borderId="0" xfId="0" applyNumberFormat="1" applyFont="1" applyFill="1" applyBorder="1"/>
    <xf numFmtId="4" fontId="13" fillId="2" borderId="0" xfId="0" applyNumberFormat="1" applyFont="1" applyFill="1" applyBorder="1"/>
    <xf numFmtId="164" fontId="12" fillId="0" borderId="3" xfId="0" applyNumberFormat="1" applyFont="1" applyFill="1" applyBorder="1" applyAlignment="1">
      <alignment horizontal="center"/>
    </xf>
    <xf numFmtId="4" fontId="10" fillId="0" borderId="0" xfId="0" applyNumberFormat="1" applyFont="1" applyFill="1" applyBorder="1" applyAlignment="1">
      <alignment horizontal="center"/>
    </xf>
    <xf numFmtId="4" fontId="14" fillId="0" borderId="0" xfId="0" applyNumberFormat="1" applyFont="1" applyFill="1" applyBorder="1"/>
    <xf numFmtId="4" fontId="15" fillId="0" borderId="0" xfId="0" applyNumberFormat="1" applyFont="1" applyFill="1" applyBorder="1"/>
    <xf numFmtId="9" fontId="6" fillId="5" borderId="3" xfId="0" applyNumberFormat="1" applyFont="1" applyFill="1" applyBorder="1" applyAlignment="1">
      <alignment horizontal="center"/>
    </xf>
    <xf numFmtId="4" fontId="6" fillId="5" borderId="3" xfId="0" applyNumberFormat="1" applyFont="1" applyFill="1" applyBorder="1" applyAlignment="1">
      <alignment horizontal="center"/>
    </xf>
    <xf numFmtId="164" fontId="6" fillId="5" borderId="3" xfId="0" applyNumberFormat="1" applyFont="1" applyFill="1" applyBorder="1" applyAlignment="1">
      <alignment horizontal="center"/>
    </xf>
    <xf numFmtId="3" fontId="6" fillId="5" borderId="3" xfId="0" applyNumberFormat="1" applyFont="1" applyFill="1" applyBorder="1" applyAlignment="1">
      <alignment horizontal="center"/>
    </xf>
    <xf numFmtId="5" fontId="4" fillId="2" borderId="0" xfId="0" applyNumberFormat="1" applyFont="1" applyFill="1" applyBorder="1" applyAlignment="1">
      <alignment horizontal="center"/>
    </xf>
    <xf numFmtId="3" fontId="2" fillId="2" borderId="0" xfId="0" applyNumberFormat="1" applyFont="1" applyFill="1" applyBorder="1" applyAlignment="1">
      <alignment horizontal="center"/>
    </xf>
    <xf numFmtId="4" fontId="12" fillId="2" borderId="3" xfId="0" applyNumberFormat="1" applyFont="1" applyFill="1" applyBorder="1" applyAlignment="1">
      <alignment horizontal="center"/>
    </xf>
    <xf numFmtId="4" fontId="16" fillId="2" borderId="0" xfId="0" applyNumberFormat="1" applyFont="1" applyFill="1" applyBorder="1" applyAlignment="1">
      <alignment horizontal="left"/>
    </xf>
    <xf numFmtId="4" fontId="5" fillId="3" borderId="0" xfId="0" applyNumberFormat="1" applyFont="1" applyFill="1" applyBorder="1" applyAlignment="1">
      <alignment horizontal="center" vertical="center"/>
    </xf>
    <xf numFmtId="4" fontId="6" fillId="5" borderId="0" xfId="0" applyNumberFormat="1" applyFont="1" applyFill="1" applyBorder="1" applyAlignment="1">
      <alignment horizontal="center" vertical="center"/>
    </xf>
    <xf numFmtId="3" fontId="16" fillId="2" borderId="0" xfId="0" applyNumberFormat="1" applyFont="1" applyFill="1" applyBorder="1" applyAlignment="1">
      <alignment horizontal="center"/>
    </xf>
    <xf numFmtId="164" fontId="16" fillId="2" borderId="0" xfId="0" applyNumberFormat="1" applyFont="1" applyFill="1" applyBorder="1"/>
    <xf numFmtId="4" fontId="17" fillId="0" borderId="0" xfId="0" applyNumberFormat="1" applyFont="1" applyFill="1" applyBorder="1"/>
    <xf numFmtId="3" fontId="9" fillId="2" borderId="0" xfId="0" applyNumberFormat="1" applyFont="1" applyFill="1" applyBorder="1"/>
    <xf numFmtId="5" fontId="9" fillId="2" borderId="0" xfId="0" applyNumberFormat="1" applyFont="1" applyFill="1" applyBorder="1" applyAlignment="1">
      <alignment horizontal="center"/>
    </xf>
    <xf numFmtId="0" fontId="2" fillId="2" borderId="0" xfId="0" applyFont="1" applyFill="1" applyBorder="1"/>
    <xf numFmtId="3" fontId="12" fillId="2" borderId="1" xfId="0" applyNumberFormat="1" applyFont="1" applyFill="1" applyBorder="1" applyAlignment="1">
      <alignment horizontal="center"/>
    </xf>
    <xf numFmtId="10" fontId="3" fillId="2" borderId="0" xfId="0" applyNumberFormat="1" applyFont="1" applyFill="1" applyBorder="1" applyAlignment="1">
      <alignment horizontal="center"/>
    </xf>
    <xf numFmtId="4" fontId="18" fillId="2" borderId="0" xfId="0" applyNumberFormat="1" applyFont="1" applyFill="1" applyBorder="1" applyAlignment="1">
      <alignment horizontal="center"/>
    </xf>
    <xf numFmtId="3" fontId="3" fillId="2" borderId="0" xfId="0" applyNumberFormat="1" applyFont="1" applyFill="1" applyBorder="1" applyAlignment="1">
      <alignment horizontal="center"/>
    </xf>
    <xf numFmtId="3" fontId="3" fillId="2" borderId="0" xfId="1" applyNumberFormat="1" applyFont="1" applyFill="1" applyBorder="1" applyAlignment="1">
      <alignment horizontal="center"/>
    </xf>
    <xf numFmtId="4" fontId="19" fillId="2" borderId="0" xfId="0" applyNumberFormat="1" applyFont="1" applyFill="1" applyBorder="1"/>
    <xf numFmtId="4" fontId="20" fillId="2" borderId="0" xfId="0" applyNumberFormat="1" applyFont="1" applyFill="1" applyBorder="1"/>
    <xf numFmtId="37" fontId="3" fillId="2" borderId="0" xfId="0" applyNumberFormat="1" applyFont="1" applyFill="1" applyBorder="1" applyAlignment="1">
      <alignment horizontal="center"/>
    </xf>
    <xf numFmtId="5" fontId="21" fillId="2" borderId="0" xfId="0" applyNumberFormat="1" applyFont="1" applyFill="1" applyBorder="1" applyAlignment="1">
      <alignment horizontal="left"/>
    </xf>
    <xf numFmtId="5" fontId="2" fillId="2" borderId="0" xfId="0" applyNumberFormat="1" applyFont="1" applyFill="1" applyBorder="1" applyAlignment="1">
      <alignment horizontal="left"/>
    </xf>
    <xf numFmtId="0" fontId="3" fillId="2" borderId="0" xfId="0" applyFont="1" applyFill="1" applyBorder="1" applyAlignment="1">
      <alignment horizontal="center"/>
    </xf>
    <xf numFmtId="1" fontId="7" fillId="2" borderId="0" xfId="0" applyNumberFormat="1" applyFont="1" applyFill="1" applyBorder="1" applyAlignment="1">
      <alignment horizontal="center"/>
    </xf>
    <xf numFmtId="3" fontId="7" fillId="2" borderId="0" xfId="0" applyNumberFormat="1" applyFont="1" applyFill="1" applyBorder="1" applyAlignment="1">
      <alignment horizontal="center"/>
    </xf>
    <xf numFmtId="3" fontId="7" fillId="2" borderId="0" xfId="0" applyNumberFormat="1" applyFont="1" applyFill="1" applyBorder="1"/>
    <xf numFmtId="9" fontId="3" fillId="2" borderId="0" xfId="0" applyNumberFormat="1" applyFont="1" applyFill="1" applyBorder="1" applyAlignment="1">
      <alignment horizontal="center"/>
    </xf>
    <xf numFmtId="1" fontId="3" fillId="2" borderId="0" xfId="0" applyNumberFormat="1" applyFont="1" applyFill="1" applyBorder="1" applyAlignment="1">
      <alignment horizontal="center"/>
    </xf>
    <xf numFmtId="0" fontId="3" fillId="2" borderId="0" xfId="0" applyNumberFormat="1" applyFont="1" applyFill="1" applyBorder="1" applyAlignment="1">
      <alignment horizontal="center"/>
    </xf>
    <xf numFmtId="4" fontId="21" fillId="2" borderId="0" xfId="0" applyNumberFormat="1" applyFont="1" applyFill="1" applyBorder="1"/>
    <xf numFmtId="3" fontId="3" fillId="2" borderId="6" xfId="0" applyNumberFormat="1" applyFont="1" applyFill="1" applyBorder="1" applyAlignment="1">
      <alignment horizontal="center"/>
    </xf>
    <xf numFmtId="4" fontId="3" fillId="2" borderId="4" xfId="0" applyNumberFormat="1" applyFont="1" applyFill="1" applyBorder="1" applyAlignment="1">
      <alignment horizontal="center"/>
    </xf>
    <xf numFmtId="4" fontId="3" fillId="2" borderId="5" xfId="0" applyNumberFormat="1" applyFont="1" applyFill="1" applyBorder="1" applyAlignment="1">
      <alignment horizontal="center"/>
    </xf>
    <xf numFmtId="4" fontId="22" fillId="2" borderId="2" xfId="0" applyNumberFormat="1" applyFont="1" applyFill="1" applyBorder="1" applyAlignment="1">
      <alignment horizontal="center"/>
    </xf>
    <xf numFmtId="0" fontId="23" fillId="0" borderId="0" xfId="0" applyFont="1" applyFill="1" applyAlignment="1">
      <alignment horizontal="center"/>
    </xf>
    <xf numFmtId="164" fontId="6" fillId="5" borderId="0" xfId="0" applyNumberFormat="1" applyFont="1" applyFill="1" applyBorder="1" applyAlignment="1">
      <alignment horizontal="center"/>
    </xf>
    <xf numFmtId="4" fontId="6" fillId="5" borderId="0" xfId="0" applyNumberFormat="1" applyFont="1" applyFill="1" applyBorder="1" applyAlignment="1">
      <alignment horizontal="center"/>
    </xf>
    <xf numFmtId="0" fontId="6" fillId="5" borderId="0" xfId="0" applyFont="1" applyFill="1" applyBorder="1" applyAlignment="1">
      <alignment horizontal="center"/>
    </xf>
    <xf numFmtId="167" fontId="6" fillId="5" borderId="0" xfId="0" applyNumberFormat="1" applyFont="1" applyFill="1" applyBorder="1" applyAlignment="1">
      <alignment horizontal="center"/>
    </xf>
  </cellXfs>
  <cellStyles count="2">
    <cellStyle name="Comma" xfId="1" builtinId="3"/>
    <cellStyle name="Normal" xfId="0" builtinId="0"/>
  </cellStyles>
  <dxfs count="0"/>
  <tableStyles count="0" defaultTableStyle="TableStyleMedium9" defaultPivotStyle="PivotStyleLight16"/>
  <colors>
    <mruColors>
      <color rgb="FF007A37"/>
      <color rgb="FF00FF00"/>
      <color rgb="FFB6E5F4"/>
      <color rgb="FF66FFFF"/>
      <color rgb="FF04013F"/>
      <color rgb="FF000000"/>
      <color rgb="FF924895"/>
      <color rgb="FF7F7F7F"/>
      <color rgb="FFFFE2E2"/>
      <color rgb="FFFFF5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connections" Target="connections.xml"/><Relationship Id="rId7" Type="http://schemas.openxmlformats.org/officeDocument/2006/relationships/calcChain" Target="calcChain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powerPivotData" Target="model/item.data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2.xml"/></Relationships>
</file>

<file path=xl/charts/_rels/chart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jpg"/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jpg"/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jpg"/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gif"/><Relationship Id="rId2" Type="http://schemas.microsoft.com/office/2011/relationships/chartColorStyle" Target="colors5.xml"/><Relationship Id="rId1" Type="http://schemas.microsoft.com/office/2011/relationships/chartStyle" Target="style5.xml"/><Relationship Id="rId4" Type="http://schemas.openxmlformats.org/officeDocument/2006/relationships/image" Target="../media/image1.jpg"/></Relationships>
</file>

<file path=xl/charts/_rels/chart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jpg"/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view3D>
      <c:rotX val="15"/>
      <c:rotY val="20"/>
      <c:depthPercent val="100"/>
      <c:rAngAx val="1"/>
    </c:view3D>
    <c:floor>
      <c:thickness val="0"/>
      <c:spPr>
        <a:solidFill>
          <a:schemeClr val="bg1"/>
        </a:solidFill>
        <a:ln>
          <a:noFill/>
        </a:ln>
        <a:effectLst/>
        <a:sp3d/>
      </c:spPr>
    </c:floor>
    <c:sideWall>
      <c:thickness val="0"/>
      <c:spPr>
        <a:solidFill>
          <a:schemeClr val="bg1">
            <a:lumMod val="95000"/>
          </a:schemeClr>
        </a:solidFill>
        <a:ln>
          <a:solidFill>
            <a:schemeClr val="tx1"/>
          </a:solidFill>
        </a:ln>
        <a:effectLst/>
        <a:sp3d>
          <a:contourClr>
            <a:schemeClr val="tx1"/>
          </a:contourClr>
        </a:sp3d>
      </c:spPr>
    </c:sideWall>
    <c:backWall>
      <c:thickness val="0"/>
      <c:spPr>
        <a:noFill/>
        <a:ln>
          <a:solidFill>
            <a:schemeClr val="tx1"/>
          </a:solidFill>
        </a:ln>
        <a:effectLst/>
        <a:sp3d>
          <a:contourClr>
            <a:schemeClr val="tx1"/>
          </a:contourClr>
        </a:sp3d>
      </c:spPr>
    </c:backWall>
    <c:plotArea>
      <c:layout>
        <c:manualLayout>
          <c:layoutTarget val="inner"/>
          <c:xMode val="edge"/>
          <c:yMode val="edge"/>
          <c:x val="0.15912719937297784"/>
          <c:y val="0.11859229926721443"/>
          <c:w val="0.85521677962116138"/>
          <c:h val="0.80471236495829845"/>
        </c:manualLayout>
      </c:layout>
      <c:bar3DChart>
        <c:barDir val="col"/>
        <c:grouping val="stacked"/>
        <c:varyColors val="0"/>
        <c:ser>
          <c:idx val="0"/>
          <c:order val="0"/>
          <c:spPr>
            <a:pattFill prst="sphere">
              <a:fgClr>
                <a:srgbClr val="F9B1A5"/>
              </a:fgClr>
              <a:bgClr>
                <a:schemeClr val="bg1"/>
              </a:bgClr>
            </a:pattFill>
            <a:ln>
              <a:noFill/>
            </a:ln>
            <a:effectLst/>
            <a:scene3d>
              <a:camera prst="orthographicFront"/>
              <a:lightRig rig="threePt" dir="t"/>
            </a:scene3d>
            <a:sp3d>
              <a:bevelT/>
            </a:sp3d>
          </c:spPr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  <a:effectLst/>
              <a:scene3d>
                <a:camera prst="orthographicFront"/>
                <a:lightRig rig="threePt" dir="t"/>
              </a:scene3d>
              <a:sp3d>
                <a:bevelT/>
              </a:sp3d>
            </c:spPr>
            <c:extLst>
              <c:ext xmlns:c16="http://schemas.microsoft.com/office/drawing/2014/chart" uri="{C3380CC4-5D6E-409C-BE32-E72D297353CC}">
                <c16:uniqueId val="{00000001-D5A9-40E2-B33F-EC26AEE97A6E}"/>
              </c:ext>
            </c:extLst>
          </c:dPt>
          <c:dPt>
            <c:idx val="1"/>
            <c:invertIfNegative val="0"/>
            <c:bubble3D val="0"/>
            <c:spPr>
              <a:blipFill>
                <a:blip xmlns:r="http://schemas.openxmlformats.org/officeDocument/2006/relationships" r:embed="rId3"/>
                <a:stretch>
                  <a:fillRect/>
                </a:stretch>
              </a:blipFill>
              <a:ln>
                <a:solidFill>
                  <a:srgbClr val="000000"/>
                </a:solidFill>
              </a:ln>
              <a:effectLst/>
              <a:scene3d>
                <a:camera prst="orthographicFront"/>
                <a:lightRig rig="threePt" dir="t"/>
              </a:scene3d>
              <a:sp3d>
                <a:bevelT/>
                <a:contourClr>
                  <a:srgbClr val="000000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D5A9-40E2-B33F-EC26AEE97A6E}"/>
              </c:ext>
            </c:extLst>
          </c:dPt>
          <c:cat>
            <c:strRef>
              <c:extLst>
                <c:ext xmlns:c15="http://schemas.microsoft.com/office/drawing/2012/chart" uri="{02D57815-91ED-43cb-92C2-25804820EDAC}">
                  <c15:fullRef>
                    <c15:sqref>NEW!$H$2:$K$2</c15:sqref>
                  </c15:fullRef>
                </c:ext>
              </c:extLst>
              <c:f>NEW!$H$2:$J$2</c:f>
              <c:strCache>
                <c:ptCount val="2"/>
                <c:pt idx="0">
                  <c:v>YOUR pigs/year</c:v>
                </c:pt>
                <c:pt idx="1">
                  <c:v>CSIPCO's pigs/year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NEW!$H$3:$K$3</c15:sqref>
                  </c15:fullRef>
                </c:ext>
              </c:extLst>
              <c:f>NEW!$H$3:$J$3</c:f>
              <c:numCache>
                <c:formatCode>#,##0</c:formatCode>
                <c:ptCount val="2"/>
                <c:pt idx="0">
                  <c:v>55027.499999999993</c:v>
                </c:pt>
                <c:pt idx="1">
                  <c:v>60173.749999999993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D5A9-40E2-B33F-EC26AEE97A6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gapDepth val="0"/>
        <c:shape val="cylinder"/>
        <c:axId val="309557760"/>
        <c:axId val="309557368"/>
        <c:axId val="0"/>
      </c:bar3DChart>
      <c:catAx>
        <c:axId val="3095577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09557368"/>
        <c:crosses val="autoZero"/>
        <c:auto val="1"/>
        <c:lblAlgn val="r"/>
        <c:lblOffset val="100"/>
        <c:noMultiLvlLbl val="0"/>
      </c:catAx>
      <c:valAx>
        <c:axId val="3095573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/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0955776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view3D>
      <c:rotX val="15"/>
      <c:rotY val="20"/>
      <c:depthPercent val="100"/>
      <c:rAngAx val="1"/>
    </c:view3D>
    <c:floor>
      <c:thickness val="0"/>
      <c:spPr>
        <a:solidFill>
          <a:schemeClr val="bg1"/>
        </a:solidFill>
        <a:ln>
          <a:noFill/>
        </a:ln>
        <a:effectLst/>
        <a:sp3d/>
      </c:spPr>
    </c:floor>
    <c:sideWall>
      <c:thickness val="0"/>
      <c:spPr>
        <a:solidFill>
          <a:schemeClr val="bg1"/>
        </a:solidFill>
        <a:ln>
          <a:solidFill>
            <a:schemeClr val="tx1"/>
          </a:solidFill>
        </a:ln>
        <a:effectLst/>
        <a:sp3d>
          <a:contourClr>
            <a:schemeClr val="tx1"/>
          </a:contourClr>
        </a:sp3d>
      </c:spPr>
    </c:sideWall>
    <c:backWall>
      <c:thickness val="0"/>
      <c:spPr>
        <a:solidFill>
          <a:schemeClr val="bg1"/>
        </a:solidFill>
        <a:ln>
          <a:solidFill>
            <a:schemeClr val="tx1"/>
          </a:solidFill>
        </a:ln>
        <a:effectLst/>
        <a:sp3d>
          <a:contourClr>
            <a:schemeClr val="tx1"/>
          </a:contourClr>
        </a:sp3d>
      </c:spPr>
    </c:backWall>
    <c:plotArea>
      <c:layout/>
      <c:bar3DChart>
        <c:barDir val="col"/>
        <c:grouping val="stacked"/>
        <c:varyColors val="0"/>
        <c:ser>
          <c:idx val="0"/>
          <c:order val="0"/>
          <c:spPr>
            <a:gradFill>
              <a:gsLst>
                <a:gs pos="26000">
                  <a:srgbClr val="7030A0"/>
                </a:gs>
                <a:gs pos="46000">
                  <a:schemeClr val="bg1"/>
                </a:gs>
                <a:gs pos="62000">
                  <a:srgbClr val="FF53FF"/>
                </a:gs>
                <a:gs pos="86000">
                  <a:srgbClr val="FC18D1"/>
                </a:gs>
              </a:gsLst>
              <a:path path="circle">
                <a:fillToRect l="100000" t="100000"/>
              </a:path>
            </a:gradFill>
            <a:ln>
              <a:noFill/>
            </a:ln>
            <a:effectLst/>
            <a:scene3d>
              <a:camera prst="orthographicFront"/>
              <a:lightRig rig="threePt" dir="t"/>
            </a:scene3d>
            <a:sp3d>
              <a:bevelT/>
            </a:sp3d>
          </c:spPr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  <a:effectLst/>
              <a:scene3d>
                <a:camera prst="orthographicFront"/>
                <a:lightRig rig="threePt" dir="t"/>
              </a:scene3d>
              <a:sp3d>
                <a:bevelT/>
              </a:sp3d>
            </c:spPr>
            <c:extLst>
              <c:ext xmlns:c16="http://schemas.microsoft.com/office/drawing/2014/chart" uri="{C3380CC4-5D6E-409C-BE32-E72D297353CC}">
                <c16:uniqueId val="{00000001-C721-4A22-96B9-630E64A6C540}"/>
              </c:ext>
            </c:extLst>
          </c:dPt>
          <c:dPt>
            <c:idx val="1"/>
            <c:invertIfNegative val="0"/>
            <c:bubble3D val="0"/>
            <c:spPr>
              <a:blipFill>
                <a:blip xmlns:r="http://schemas.openxmlformats.org/officeDocument/2006/relationships" r:embed="rId3"/>
                <a:stretch>
                  <a:fillRect/>
                </a:stretch>
              </a:blipFill>
              <a:ln>
                <a:noFill/>
              </a:ln>
              <a:effectLst/>
              <a:scene3d>
                <a:camera prst="orthographicFront"/>
                <a:lightRig rig="threePt" dir="t"/>
              </a:scene3d>
              <a:sp3d>
                <a:bevelT/>
              </a:sp3d>
            </c:spPr>
            <c:extLst>
              <c:ext xmlns:c16="http://schemas.microsoft.com/office/drawing/2014/chart" uri="{C3380CC4-5D6E-409C-BE32-E72D297353CC}">
                <c16:uniqueId val="{00000003-C721-4A22-96B9-630E64A6C540}"/>
              </c:ext>
            </c:extLst>
          </c:dPt>
          <c:cat>
            <c:strRef>
              <c:f>NEW!$H$18:$I$18</c:f>
              <c:strCache>
                <c:ptCount val="2"/>
                <c:pt idx="0">
                  <c:v>YOUR $ Revenue</c:v>
                </c:pt>
                <c:pt idx="1">
                  <c:v>CSIPCO's $/per year</c:v>
                </c:pt>
              </c:strCache>
            </c:strRef>
          </c:cat>
          <c:val>
            <c:numRef>
              <c:f>NEW!$H$19:$I$19</c:f>
              <c:numCache>
                <c:formatCode>"$"#,##0</c:formatCode>
                <c:ptCount val="2"/>
                <c:pt idx="0">
                  <c:v>1375687.4999999998</c:v>
                </c:pt>
                <c:pt idx="1">
                  <c:v>1642168.7499999998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C721-4A22-96B9-630E64A6C54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gapDepth val="0"/>
        <c:shape val="cylinder"/>
        <c:axId val="309555800"/>
        <c:axId val="310997224"/>
        <c:axId val="0"/>
      </c:bar3DChart>
      <c:catAx>
        <c:axId val="309555800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310997224"/>
        <c:crosses val="autoZero"/>
        <c:auto val="1"/>
        <c:lblAlgn val="ctr"/>
        <c:lblOffset val="100"/>
        <c:noMultiLvlLbl val="0"/>
      </c:catAx>
      <c:valAx>
        <c:axId val="3109972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/>
              </a:solidFill>
              <a:round/>
            </a:ln>
            <a:effectLst/>
          </c:spPr>
        </c:majorGridlines>
        <c:numFmt formatCode="&quot;$&quot;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09555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view3D>
      <c:rotX val="15"/>
      <c:rotY val="20"/>
      <c:depthPercent val="100"/>
      <c:rAngAx val="1"/>
    </c:view3D>
    <c:floor>
      <c:thickness val="0"/>
      <c:spPr>
        <a:solidFill>
          <a:schemeClr val="bg1"/>
        </a:solidFill>
        <a:ln>
          <a:noFill/>
        </a:ln>
        <a:effectLst/>
        <a:sp3d/>
      </c:spPr>
    </c:floor>
    <c:sideWall>
      <c:thickness val="0"/>
      <c:spPr>
        <a:solidFill>
          <a:schemeClr val="bg1"/>
        </a:solidFill>
        <a:ln>
          <a:solidFill>
            <a:schemeClr val="tx1"/>
          </a:solidFill>
        </a:ln>
        <a:effectLst/>
        <a:sp3d>
          <a:contourClr>
            <a:schemeClr val="tx1"/>
          </a:contourClr>
        </a:sp3d>
      </c:spPr>
    </c:sideWall>
    <c:backWall>
      <c:thickness val="0"/>
      <c:spPr>
        <a:solidFill>
          <a:schemeClr val="bg1"/>
        </a:solidFill>
        <a:ln>
          <a:solidFill>
            <a:schemeClr val="tx1"/>
          </a:solidFill>
        </a:ln>
        <a:effectLst/>
        <a:sp3d>
          <a:contourClr>
            <a:schemeClr val="tx1"/>
          </a:contourClr>
        </a:sp3d>
      </c:spPr>
    </c:backWall>
    <c:plotArea>
      <c:layout>
        <c:manualLayout>
          <c:layoutTarget val="inner"/>
          <c:xMode val="edge"/>
          <c:yMode val="edge"/>
          <c:x val="0.13702641460386694"/>
          <c:y val="5.243896392442636E-2"/>
          <c:w val="0.82959574827997817"/>
          <c:h val="0.87013342910247249"/>
        </c:manualLayout>
      </c:layout>
      <c:bar3DChart>
        <c:barDir val="col"/>
        <c:grouping val="stacked"/>
        <c:varyColors val="0"/>
        <c:ser>
          <c:idx val="0"/>
          <c:order val="0"/>
          <c:spPr>
            <a:solidFill>
              <a:schemeClr val="accent1"/>
            </a:solidFill>
            <a:ln w="25400">
              <a:solidFill>
                <a:schemeClr val="tx1"/>
              </a:solidFill>
            </a:ln>
            <a:effectLst/>
            <a:scene3d>
              <a:camera prst="orthographicFront"/>
              <a:lightRig rig="threePt" dir="t"/>
            </a:scene3d>
            <a:sp3d contourW="25400">
              <a:bevelT/>
              <a:contourClr>
                <a:schemeClr val="tx1"/>
              </a:contourClr>
            </a:sp3d>
          </c:spPr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 w="25400">
                <a:solidFill>
                  <a:schemeClr val="tx1"/>
                </a:solidFill>
              </a:ln>
              <a:effectLst/>
              <a:scene3d>
                <a:camera prst="orthographicFront"/>
                <a:lightRig rig="threePt" dir="t"/>
              </a:scene3d>
              <a:sp3d contourW="25400">
                <a:bevelT/>
                <a:contourClr>
                  <a:schemeClr val="tx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D9F1-4CF8-8C4D-1F82E99E4042}"/>
              </c:ext>
            </c:extLst>
          </c:dPt>
          <c:dPt>
            <c:idx val="1"/>
            <c:invertIfNegative val="0"/>
            <c:bubble3D val="0"/>
            <c:spPr>
              <a:blipFill>
                <a:blip xmlns:r="http://schemas.openxmlformats.org/officeDocument/2006/relationships" r:embed="rId3"/>
                <a:stretch>
                  <a:fillRect/>
                </a:stretch>
              </a:blipFill>
              <a:ln w="25400">
                <a:solidFill>
                  <a:schemeClr val="tx1"/>
                </a:solidFill>
              </a:ln>
              <a:effectLst/>
              <a:scene3d>
                <a:camera prst="orthographicFront"/>
                <a:lightRig rig="threePt" dir="t"/>
              </a:scene3d>
              <a:sp3d contourW="25400">
                <a:bevelT/>
                <a:contourClr>
                  <a:schemeClr val="tx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D9F1-4CF8-8C4D-1F82E99E4042}"/>
              </c:ext>
            </c:extLst>
          </c:dPt>
          <c:cat>
            <c:strRef>
              <c:f>NEW!$L$2:$M$2</c:f>
              <c:strCache>
                <c:ptCount val="2"/>
                <c:pt idx="0">
                  <c:v>YOUR labor cost</c:v>
                </c:pt>
                <c:pt idx="1">
                  <c:v>CSIPCO's  labor cost</c:v>
                </c:pt>
              </c:strCache>
            </c:strRef>
          </c:cat>
          <c:val>
            <c:numRef>
              <c:f>NEW!$L$3:$M$3</c:f>
              <c:numCache>
                <c:formatCode>"$"#,##0.00</c:formatCode>
                <c:ptCount val="2"/>
                <c:pt idx="0">
                  <c:v>4.0500000000000007</c:v>
                </c:pt>
                <c:pt idx="1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D9F1-4CF8-8C4D-1F82E99E404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gapDepth val="0"/>
        <c:shape val="cylinder"/>
        <c:axId val="310999184"/>
        <c:axId val="310999576"/>
        <c:axId val="0"/>
      </c:bar3DChart>
      <c:catAx>
        <c:axId val="3109991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10999576"/>
        <c:crosses val="autoZero"/>
        <c:auto val="1"/>
        <c:lblAlgn val="ctr"/>
        <c:lblOffset val="100"/>
        <c:noMultiLvlLbl val="0"/>
      </c:catAx>
      <c:valAx>
        <c:axId val="3109995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/>
              </a:solidFill>
              <a:round/>
            </a:ln>
            <a:effectLst/>
          </c:spPr>
        </c:majorGridlines>
        <c:numFmt formatCode="&quot;$&quot;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1099918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view3D>
      <c:rotX val="15"/>
      <c:rotY val="20"/>
      <c:depthPercent val="100"/>
      <c:rAngAx val="1"/>
    </c:view3D>
    <c:floor>
      <c:thickness val="0"/>
      <c:spPr>
        <a:solidFill>
          <a:schemeClr val="bg1"/>
        </a:solidFill>
        <a:ln>
          <a:noFill/>
        </a:ln>
        <a:effectLst/>
        <a:sp3d/>
      </c:spPr>
    </c:floor>
    <c:sideWall>
      <c:thickness val="0"/>
      <c:spPr>
        <a:solidFill>
          <a:schemeClr val="bg1"/>
        </a:solidFill>
        <a:ln>
          <a:solidFill>
            <a:schemeClr val="tx1"/>
          </a:solidFill>
        </a:ln>
        <a:effectLst/>
        <a:sp3d>
          <a:contourClr>
            <a:schemeClr val="tx1"/>
          </a:contourClr>
        </a:sp3d>
      </c:spPr>
    </c:sideWall>
    <c:backWall>
      <c:thickness val="0"/>
      <c:spPr>
        <a:solidFill>
          <a:schemeClr val="bg1"/>
        </a:solidFill>
        <a:ln>
          <a:solidFill>
            <a:schemeClr val="tx1"/>
          </a:solidFill>
        </a:ln>
        <a:effectLst/>
        <a:sp3d>
          <a:contourClr>
            <a:schemeClr val="tx1"/>
          </a:contourClr>
        </a:sp3d>
      </c:spPr>
    </c:backWall>
    <c:plotArea>
      <c:layout/>
      <c:bar3DChart>
        <c:barDir val="col"/>
        <c:grouping val="stack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cat>
            <c:strLit>
              <c:ptCount val="1"/>
              <c:pt idx="0">
                <c:v>1</c:v>
              </c:pt>
              <c:extLst>
                <c:ext xmlns:c15="http://schemas.microsoft.com/office/drawing/2012/chart" uri="{02D57815-91ED-43cb-92C2-25804820EDAC}">
                  <c15:autoCat val="1"/>
                </c:ext>
              </c:extLst>
            </c:strLit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NEW!$L$18:$M$18</c15:sqref>
                  </c15:fullRef>
                </c:ext>
              </c:extLst>
              <c:f>NEW!$L$18</c:f>
              <c:numCache>
                <c:formatCode>General</c:formatCode>
                <c:ptCount val="1"/>
                <c:pt idx="0" formatCode="#,##0.0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B25-4108-AA7A-FAD0CBC438E3}"/>
            </c:ext>
          </c:extLst>
        </c:ser>
        <c:ser>
          <c:idx val="1"/>
          <c:order val="1"/>
          <c:spPr>
            <a:solidFill>
              <a:srgbClr val="007A37"/>
            </a:solidFill>
            <a:ln>
              <a:solidFill>
                <a:schemeClr val="tx1"/>
              </a:solidFill>
            </a:ln>
            <a:effectLst/>
            <a:scene3d>
              <a:camera prst="orthographicFront"/>
              <a:lightRig rig="threePt" dir="t"/>
            </a:scene3d>
            <a:sp3d prstMaterial="metal">
              <a:bevelT/>
              <a:contourClr>
                <a:schemeClr val="tx1"/>
              </a:contourClr>
            </a:sp3d>
          </c:spPr>
          <c:invertIfNegative val="0"/>
          <c:dPt>
            <c:idx val="0"/>
            <c:invertIfNegative val="0"/>
            <c:bubble3D val="0"/>
            <c:spPr>
              <a:blipFill>
                <a:blip xmlns:r="http://schemas.openxmlformats.org/officeDocument/2006/relationships" r:embed="rId3"/>
                <a:stretch>
                  <a:fillRect/>
                </a:stretch>
              </a:blipFill>
              <a:ln>
                <a:noFill/>
              </a:ln>
              <a:effectLst/>
              <a:scene3d>
                <a:camera prst="orthographicFront"/>
                <a:lightRig rig="threePt" dir="t"/>
              </a:scene3d>
              <a:sp3d prstMaterial="metal">
                <a:bevelT/>
              </a:sp3d>
            </c:spPr>
            <c:extLst>
              <c:ext xmlns:c16="http://schemas.microsoft.com/office/drawing/2014/chart" uri="{C3380CC4-5D6E-409C-BE32-E72D297353CC}">
                <c16:uniqueId val="{00000000-AA0C-4536-A33E-80824A7B16B1}"/>
              </c:ext>
            </c:extLst>
          </c:dPt>
          <c:cat>
            <c:strLit>
              <c:ptCount val="1"/>
              <c:pt idx="0">
                <c:v>1</c:v>
              </c:pt>
              <c:extLst>
                <c:ext xmlns:c15="http://schemas.microsoft.com/office/drawing/2012/chart" uri="{02D57815-91ED-43cb-92C2-25804820EDAC}">
                  <c15:autoCat val="1"/>
                </c:ext>
              </c:extLst>
            </c:strLit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NEW!$L$19:$M$19</c15:sqref>
                  </c15:fullRef>
                </c:ext>
              </c:extLst>
              <c:f>NEW!$L$19</c:f>
              <c:numCache>
                <c:formatCode>"$"#,##0.00</c:formatCode>
                <c:ptCount val="1"/>
                <c:pt idx="0">
                  <c:v>3.5500000000000007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B25-4108-AA7A-FAD0CBC438E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gapDepth val="0"/>
        <c:shape val="cylinder"/>
        <c:axId val="310997616"/>
        <c:axId val="310998008"/>
        <c:axId val="0"/>
      </c:bar3DChart>
      <c:catAx>
        <c:axId val="310997616"/>
        <c:scaling>
          <c:orientation val="minMax"/>
        </c:scaling>
        <c:delete val="1"/>
        <c:axPos val="b"/>
        <c:numFmt formatCode="General" sourceLinked="0"/>
        <c:majorTickMark val="none"/>
        <c:minorTickMark val="none"/>
        <c:tickLblPos val="nextTo"/>
        <c:crossAx val="310998008"/>
        <c:crosses val="autoZero"/>
        <c:auto val="1"/>
        <c:lblAlgn val="ctr"/>
        <c:lblOffset val="100"/>
        <c:noMultiLvlLbl val="0"/>
      </c:catAx>
      <c:valAx>
        <c:axId val="3109980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/>
              </a:solidFill>
              <a:round/>
            </a:ln>
            <a:effectLst/>
          </c:spPr>
        </c:majorGridlines>
        <c:numFmt formatCode="&quot;$&quot;#,##0.00" sourceLinked="0"/>
        <c:majorTickMark val="none"/>
        <c:minorTickMark val="none"/>
        <c:tickLblPos val="nextTo"/>
        <c:spPr>
          <a:solidFill>
            <a:schemeClr val="bg1"/>
          </a:solidFill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1099761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view3D>
      <c:rotX val="15"/>
      <c:rotY val="20"/>
      <c:depthPercent val="100"/>
      <c:rAngAx val="1"/>
    </c:view3D>
    <c:floor>
      <c:thickness val="0"/>
      <c:spPr>
        <a:solidFill>
          <a:schemeClr val="bg1"/>
        </a:solidFill>
        <a:ln>
          <a:noFill/>
        </a:ln>
        <a:effectLst/>
        <a:sp3d/>
      </c:spPr>
    </c:floor>
    <c:sideWall>
      <c:thickness val="0"/>
      <c:spPr>
        <a:solidFill>
          <a:schemeClr val="bg1"/>
        </a:solidFill>
        <a:ln>
          <a:solidFill>
            <a:schemeClr val="tx1"/>
          </a:solidFill>
        </a:ln>
        <a:effectLst/>
        <a:sp3d>
          <a:contourClr>
            <a:schemeClr val="tx1"/>
          </a:contourClr>
        </a:sp3d>
      </c:spPr>
    </c:sideWall>
    <c:backWall>
      <c:thickness val="0"/>
      <c:spPr>
        <a:solidFill>
          <a:schemeClr val="bg1"/>
        </a:solidFill>
        <a:ln>
          <a:solidFill>
            <a:schemeClr val="tx1"/>
          </a:solidFill>
        </a:ln>
        <a:effectLst/>
        <a:sp3d>
          <a:contourClr>
            <a:schemeClr val="tx1"/>
          </a:contourClr>
        </a:sp3d>
      </c:spPr>
    </c:backWall>
    <c:plotArea>
      <c:layout/>
      <c:bar3DChart>
        <c:barDir val="col"/>
        <c:grouping val="stacked"/>
        <c:varyColors val="0"/>
        <c:ser>
          <c:idx val="0"/>
          <c:order val="0"/>
          <c:spPr>
            <a:blipFill dpi="0" rotWithShape="1">
              <a:blip xmlns:r="http://schemas.openxmlformats.org/officeDocument/2006/relationships" r:embed="rId3">
                <a:alphaModFix amt="75000"/>
              </a:blip>
              <a:srcRect/>
              <a:stretch>
                <a:fillRect/>
              </a:stretch>
            </a:blipFill>
            <a:ln>
              <a:noFill/>
            </a:ln>
            <a:effectLst/>
            <a:scene3d>
              <a:camera prst="orthographicFront"/>
              <a:lightRig rig="threePt" dir="t"/>
            </a:scene3d>
            <a:sp3d>
              <a:bevelT/>
            </a:sp3d>
          </c:spPr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  <a:effectLst/>
              <a:scene3d>
                <a:camera prst="orthographicFront"/>
                <a:lightRig rig="threePt" dir="t"/>
              </a:scene3d>
              <a:sp3d>
                <a:bevelT/>
              </a:sp3d>
            </c:spPr>
            <c:extLst>
              <c:ext xmlns:c16="http://schemas.microsoft.com/office/drawing/2014/chart" uri="{C3380CC4-5D6E-409C-BE32-E72D297353CC}">
                <c16:uniqueId val="{00000002-359C-459C-B7AB-89846E24D625}"/>
              </c:ext>
            </c:extLst>
          </c:dPt>
          <c:dPt>
            <c:idx val="1"/>
            <c:invertIfNegative val="0"/>
            <c:bubble3D val="0"/>
            <c:spPr>
              <a:blipFill dpi="0" rotWithShape="1">
                <a:blip xmlns:r="http://schemas.openxmlformats.org/officeDocument/2006/relationships" r:embed="rId4"/>
                <a:srcRect/>
                <a:stretch>
                  <a:fillRect/>
                </a:stretch>
              </a:blipFill>
              <a:ln>
                <a:noFill/>
              </a:ln>
              <a:effectLst/>
              <a:scene3d>
                <a:camera prst="orthographicFront"/>
                <a:lightRig rig="threePt" dir="t"/>
              </a:scene3d>
              <a:sp3d>
                <a:bevelT/>
              </a:sp3d>
            </c:spPr>
            <c:extLst>
              <c:ext xmlns:c16="http://schemas.microsoft.com/office/drawing/2014/chart" uri="{C3380CC4-5D6E-409C-BE32-E72D297353CC}">
                <c16:uniqueId val="{00000001-B61D-47B3-80E8-F644909F7B2C}"/>
              </c:ext>
            </c:extLst>
          </c:dPt>
          <c:cat>
            <c:strRef>
              <c:f>NEW!$L$32:$M$32</c:f>
              <c:strCache>
                <c:ptCount val="2"/>
                <c:pt idx="0">
                  <c:v>YOUR semen cost</c:v>
                </c:pt>
                <c:pt idx="1">
                  <c:v>CSIPCO's semen cost</c:v>
                </c:pt>
              </c:strCache>
            </c:strRef>
          </c:cat>
          <c:val>
            <c:numRef>
              <c:f>NEW!$L$33:$M$33</c:f>
              <c:numCache>
                <c:formatCode>"$"#,##0</c:formatCode>
                <c:ptCount val="2"/>
                <c:pt idx="0">
                  <c:v>100912.50000000001</c:v>
                </c:pt>
                <c:pt idx="1">
                  <c:v>37842.187500000007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61D-47B3-80E8-F644909F7B2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gapDepth val="0"/>
        <c:shape val="cylinder"/>
        <c:axId val="310998792"/>
        <c:axId val="310999968"/>
        <c:axId val="0"/>
      </c:bar3DChart>
      <c:catAx>
        <c:axId val="310998792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310999968"/>
        <c:crosses val="autoZero"/>
        <c:auto val="0"/>
        <c:lblAlgn val="ctr"/>
        <c:lblOffset val="100"/>
        <c:noMultiLvlLbl val="0"/>
      </c:catAx>
      <c:valAx>
        <c:axId val="3109999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/>
              </a:solidFill>
              <a:round/>
            </a:ln>
            <a:effectLst/>
          </c:spPr>
        </c:majorGridlines>
        <c:numFmt formatCode="&quot;$&quot;#,##0" sourceLinked="1"/>
        <c:majorTickMark val="none"/>
        <c:minorTickMark val="none"/>
        <c:tickLblPos val="nextTo"/>
        <c:spPr>
          <a:solidFill>
            <a:schemeClr val="bg1"/>
          </a:solidFill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1099879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>
          <a:solidFill>
            <a:srgbClr val="04013F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rgbClr val="007A37"/>
                </a:solidFill>
                <a:latin typeface="+mn-lt"/>
                <a:ea typeface="+mn-ea"/>
                <a:cs typeface="+mn-cs"/>
              </a:defRPr>
            </a:pPr>
            <a:r>
              <a:rPr lang="en-US" sz="1600" b="1">
                <a:solidFill>
                  <a:srgbClr val="007A37"/>
                </a:solidFill>
              </a:rPr>
              <a:t>Awesome!</a:t>
            </a:r>
          </a:p>
        </c:rich>
      </c:tx>
      <c:layout>
        <c:manualLayout>
          <c:xMode val="edge"/>
          <c:yMode val="edge"/>
          <c:x val="1.6963969146600595E-2"/>
          <c:y val="5.0925925925925923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rgbClr val="007A37"/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bg1"/>
        </a:solidFill>
        <a:ln>
          <a:noFill/>
        </a:ln>
        <a:effectLst/>
        <a:sp3d/>
      </c:spPr>
    </c:floor>
    <c:sideWall>
      <c:thickness val="0"/>
      <c:spPr>
        <a:solidFill>
          <a:schemeClr val="bg1"/>
        </a:solidFill>
        <a:ln w="12700">
          <a:solidFill>
            <a:schemeClr val="tx1"/>
          </a:solidFill>
        </a:ln>
        <a:effectLst/>
        <a:sp3d contourW="12700">
          <a:contourClr>
            <a:schemeClr val="tx1"/>
          </a:contourClr>
        </a:sp3d>
      </c:spPr>
    </c:sideWall>
    <c:backWall>
      <c:thickness val="0"/>
      <c:spPr>
        <a:solidFill>
          <a:schemeClr val="bg1"/>
        </a:solidFill>
        <a:ln w="12700">
          <a:solidFill>
            <a:schemeClr val="tx1"/>
          </a:solidFill>
        </a:ln>
        <a:effectLst/>
        <a:sp3d contourW="12700">
          <a:contourClr>
            <a:schemeClr val="tx1"/>
          </a:contourClr>
        </a:sp3d>
      </c:spPr>
    </c:backWall>
    <c:plotArea>
      <c:layout>
        <c:manualLayout>
          <c:layoutTarget val="inner"/>
          <c:xMode val="edge"/>
          <c:yMode val="edge"/>
          <c:x val="0.15246627610739988"/>
          <c:y val="0.13618073782443862"/>
          <c:w val="0.8147314415863437"/>
          <c:h val="0.80675889472149298"/>
        </c:manualLayout>
      </c:layout>
      <c:bar3DChart>
        <c:barDir val="col"/>
        <c:grouping val="clustered"/>
        <c:varyColors val="0"/>
        <c:ser>
          <c:idx val="1"/>
          <c:order val="0"/>
          <c:spPr>
            <a:solidFill>
              <a:schemeClr val="accent2"/>
            </a:solidFill>
            <a:ln>
              <a:noFill/>
            </a:ln>
            <a:effectLst/>
            <a:scene3d>
              <a:camera prst="orthographicFront"/>
              <a:lightRig rig="threePt" dir="t"/>
            </a:scene3d>
            <a:sp3d>
              <a:bevelT/>
            </a:sp3d>
          </c:spPr>
          <c:invertIfNegative val="0"/>
          <c:dPt>
            <c:idx val="0"/>
            <c:invertIfNegative val="0"/>
            <c:bubble3D val="0"/>
            <c:spPr>
              <a:blipFill dpi="0" rotWithShape="1">
                <a:blip xmlns:r="http://schemas.openxmlformats.org/officeDocument/2006/relationships" r:embed="rId3"/>
                <a:srcRect/>
                <a:stretch>
                  <a:fillRect/>
                </a:stretch>
              </a:blipFill>
              <a:ln>
                <a:noFill/>
              </a:ln>
              <a:effectLst/>
              <a:scene3d>
                <a:camera prst="orthographicFront"/>
                <a:lightRig rig="threePt" dir="t"/>
              </a:scene3d>
              <a:sp3d>
                <a:bevelT/>
              </a:sp3d>
            </c:spPr>
            <c:extLst>
              <c:ext xmlns:c16="http://schemas.microsoft.com/office/drawing/2014/chart" uri="{C3380CC4-5D6E-409C-BE32-E72D297353CC}">
                <c16:uniqueId val="{00000002-0855-4CD8-B373-EF829DB8AD90}"/>
              </c:ext>
            </c:extLst>
          </c:dPt>
          <c:cat>
            <c:strLit>
              <c:ptCount val="1"/>
              <c:pt idx="0">
                <c:v>1</c:v>
              </c:pt>
              <c:extLst>
                <c:ext xmlns:c15="http://schemas.microsoft.com/office/drawing/2012/chart" uri="{02D57815-91ED-43cb-92C2-25804820EDAC}">
                  <c15:autoCat val="1"/>
                </c:ext>
              </c:extLst>
            </c:strLit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NEW!$H$33:$I$33</c15:sqref>
                  </c15:fullRef>
                </c:ext>
              </c:extLst>
              <c:f>NEW!$H$33</c:f>
              <c:numCache>
                <c:formatCode>"$"#,##0</c:formatCode>
                <c:ptCount val="1"/>
                <c:pt idx="0">
                  <c:v>331132.81250000012</c:v>
                </c:pt>
              </c:numCache>
            </c:numRef>
          </c:val>
          <c:shape val="cylinder"/>
          <c:extLst>
            <c:ext xmlns:c16="http://schemas.microsoft.com/office/drawing/2014/chart" uri="{C3380CC4-5D6E-409C-BE32-E72D297353CC}">
              <c16:uniqueId val="{00000001-0855-4CD8-B373-EF829DB8AD9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gapDepth val="0"/>
        <c:shape val="box"/>
        <c:axId val="222791952"/>
        <c:axId val="796858352"/>
        <c:axId val="0"/>
      </c:bar3DChart>
      <c:catAx>
        <c:axId val="222791952"/>
        <c:scaling>
          <c:orientation val="minMax"/>
        </c:scaling>
        <c:delete val="1"/>
        <c:axPos val="b"/>
        <c:numFmt formatCode="General" sourceLinked="0"/>
        <c:majorTickMark val="none"/>
        <c:minorTickMark val="none"/>
        <c:tickLblPos val="nextTo"/>
        <c:crossAx val="796858352"/>
        <c:crosses val="autoZero"/>
        <c:auto val="1"/>
        <c:lblAlgn val="ctr"/>
        <c:lblOffset val="100"/>
        <c:noMultiLvlLbl val="0"/>
      </c:catAx>
      <c:valAx>
        <c:axId val="796858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/>
              </a:solidFill>
              <a:round/>
            </a:ln>
            <a:effectLst/>
          </c:spPr>
        </c:majorGridlines>
        <c:numFmt formatCode="&quot;$&quot;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2279195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7" Type="http://schemas.openxmlformats.org/officeDocument/2006/relationships/image" Target="../media/image4.jpeg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5" Type="http://schemas.openxmlformats.org/officeDocument/2006/relationships/chart" Target="../charts/chart5.xml"/><Relationship Id="rId4" Type="http://schemas.openxmlformats.org/officeDocument/2006/relationships/chart" Target="../charts/chart4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2014603</xdr:colOff>
      <xdr:row>3</xdr:row>
      <xdr:rowOff>15240</xdr:rowOff>
    </xdr:from>
    <xdr:to>
      <xdr:col>11</xdr:col>
      <xdr:colOff>41753</xdr:colOff>
      <xdr:row>16</xdr:row>
      <xdr:rowOff>205740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000-000002000000}"/>
            </a:ext>
            <a:ext uri="{147F2762-F138-4A5C-976F-8EAC2B608ADB}">
              <a16:predDERef xmlns:a16="http://schemas.microsoft.com/office/drawing/2014/main" pred="{00000000-0008-0000-00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2004165</xdr:colOff>
      <xdr:row>19</xdr:row>
      <xdr:rowOff>10438</xdr:rowOff>
    </xdr:from>
    <xdr:to>
      <xdr:col>9</xdr:col>
      <xdr:colOff>0</xdr:colOff>
      <xdr:row>31</xdr:row>
      <xdr:rowOff>2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11</xdr:col>
      <xdr:colOff>369</xdr:colOff>
      <xdr:row>3</xdr:row>
      <xdr:rowOff>42168</xdr:rowOff>
    </xdr:from>
    <xdr:to>
      <xdr:col>13</xdr:col>
      <xdr:colOff>198329</xdr:colOff>
      <xdr:row>16</xdr:row>
      <xdr:rowOff>177452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11</xdr:col>
      <xdr:colOff>0</xdr:colOff>
      <xdr:row>19</xdr:row>
      <xdr:rowOff>4912</xdr:rowOff>
    </xdr:from>
    <xdr:to>
      <xdr:col>13</xdr:col>
      <xdr:colOff>260959</xdr:colOff>
      <xdr:row>30</xdr:row>
      <xdr:rowOff>215152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11</xdr:col>
      <xdr:colOff>10438</xdr:colOff>
      <xdr:row>33</xdr:row>
      <xdr:rowOff>4910</xdr:rowOff>
    </xdr:from>
    <xdr:to>
      <xdr:col>13</xdr:col>
      <xdr:colOff>177452</xdr:colOff>
      <xdr:row>46</xdr:row>
      <xdr:rowOff>121920</xdr:rowOff>
    </xdr:to>
    <xdr:graphicFrame macro="">
      <xdr:nvGraphicFramePr>
        <xdr:cNvPr id="7" name="Chart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6</xdr:col>
      <xdr:colOff>599266</xdr:colOff>
      <xdr:row>33</xdr:row>
      <xdr:rowOff>21921</xdr:rowOff>
    </xdr:from>
    <xdr:to>
      <xdr:col>11</xdr:col>
      <xdr:colOff>0</xdr:colOff>
      <xdr:row>46</xdr:row>
      <xdr:rowOff>83508</xdr:rowOff>
    </xdr:to>
    <xdr:graphicFrame macro="">
      <xdr:nvGraphicFramePr>
        <xdr:cNvPr id="8" name="Chart 7">
          <a:extLst>
            <a:ext uri="{FF2B5EF4-FFF2-40B4-BE49-F238E27FC236}">
              <a16:creationId xmlns:a16="http://schemas.microsoft.com/office/drawing/2014/main" id="{99E44FC2-555C-43FC-8E19-335FCBCF5A9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 editAs="oneCell">
    <xdr:from>
      <xdr:col>0</xdr:col>
      <xdr:colOff>363802</xdr:colOff>
      <xdr:row>32</xdr:row>
      <xdr:rowOff>31314</xdr:rowOff>
    </xdr:from>
    <xdr:to>
      <xdr:col>0</xdr:col>
      <xdr:colOff>2408650</xdr:colOff>
      <xdr:row>41</xdr:row>
      <xdr:rowOff>119327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847DA2C-262E-4EFC-9B64-629EF905F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802" y="7045889"/>
          <a:ext cx="2044848" cy="206086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indexed="46"/>
  </sheetPr>
  <dimension ref="A1:M82"/>
  <sheetViews>
    <sheetView showGridLines="0" tabSelected="1" zoomScale="73" zoomScaleNormal="73" zoomScaleSheetLayoutView="50" workbookViewId="0">
      <selection activeCell="B29" sqref="B29"/>
    </sheetView>
  </sheetViews>
  <sheetFormatPr defaultColWidth="9.109375" defaultRowHeight="17.399999999999999" x14ac:dyDescent="0.3"/>
  <cols>
    <col min="1" max="1" width="43" style="17" customWidth="1"/>
    <col min="2" max="2" width="21.77734375" style="2" customWidth="1"/>
    <col min="3" max="5" width="9.109375" style="1"/>
    <col min="6" max="6" width="31.44140625" style="1" customWidth="1"/>
    <col min="7" max="7" width="8.77734375" style="1" customWidth="1"/>
    <col min="8" max="9" width="30.77734375" style="1" customWidth="1"/>
    <col min="10" max="10" width="9.88671875" style="3" hidden="1" customWidth="1"/>
    <col min="11" max="11" width="0.109375" style="1" customWidth="1"/>
    <col min="12" max="13" width="30.77734375" style="1" customWidth="1"/>
    <col min="14" max="14" width="6.109375" style="1" customWidth="1"/>
    <col min="15" max="16384" width="9.109375" style="1"/>
  </cols>
  <sheetData>
    <row r="1" spans="1:13" x14ac:dyDescent="0.3">
      <c r="A1" s="1"/>
    </row>
    <row r="2" spans="1:13" x14ac:dyDescent="0.3">
      <c r="A2" s="1"/>
      <c r="B2" s="4" t="s">
        <v>0</v>
      </c>
      <c r="C2" s="5"/>
      <c r="D2" s="5"/>
      <c r="E2" s="5"/>
      <c r="F2" s="5"/>
      <c r="G2" s="6"/>
      <c r="H2" s="7" t="s">
        <v>44</v>
      </c>
      <c r="I2" s="8" t="s">
        <v>39</v>
      </c>
      <c r="J2" s="2"/>
      <c r="K2" s="9"/>
      <c r="L2" s="7" t="s">
        <v>45</v>
      </c>
      <c r="M2" s="8" t="s">
        <v>38</v>
      </c>
    </row>
    <row r="3" spans="1:13" s="10" customFormat="1" x14ac:dyDescent="0.3">
      <c r="B3" s="4" t="s">
        <v>1</v>
      </c>
      <c r="C3" s="11" t="s">
        <v>2</v>
      </c>
      <c r="D3" s="11"/>
      <c r="E3" s="11"/>
      <c r="F3" s="11"/>
      <c r="G3" s="12"/>
      <c r="H3" s="13">
        <f>(B4*B5)*B9*B6</f>
        <v>55027.499999999993</v>
      </c>
      <c r="I3" s="14">
        <f>(B4*B25)*B26*B6</f>
        <v>60173.749999999993</v>
      </c>
      <c r="J3" s="9"/>
      <c r="K3" s="9"/>
      <c r="L3" s="15">
        <f>B21</f>
        <v>4.0500000000000007</v>
      </c>
      <c r="M3" s="16">
        <f>B22</f>
        <v>0.5</v>
      </c>
    </row>
    <row r="4" spans="1:13" x14ac:dyDescent="0.3">
      <c r="B4" s="18">
        <v>2500</v>
      </c>
      <c r="C4" s="19" t="s">
        <v>3</v>
      </c>
      <c r="D4" s="19"/>
      <c r="E4" s="19"/>
      <c r="F4" s="19"/>
      <c r="G4" s="19"/>
      <c r="H4" s="19"/>
      <c r="I4" s="20"/>
      <c r="J4" s="1"/>
      <c r="K4" s="10"/>
    </row>
    <row r="5" spans="1:13" x14ac:dyDescent="0.3">
      <c r="B5" s="21">
        <v>0.87</v>
      </c>
      <c r="C5" s="19" t="s">
        <v>4</v>
      </c>
      <c r="D5" s="19"/>
      <c r="E5" s="19"/>
      <c r="F5" s="19"/>
      <c r="G5" s="19"/>
      <c r="H5" s="19"/>
      <c r="I5" s="22"/>
      <c r="J5" s="23"/>
      <c r="K5" s="10"/>
    </row>
    <row r="6" spans="1:13" x14ac:dyDescent="0.3">
      <c r="B6" s="24">
        <v>2.2999999999999998</v>
      </c>
      <c r="C6" s="19" t="s">
        <v>5</v>
      </c>
      <c r="D6" s="19"/>
      <c r="E6" s="19"/>
      <c r="F6" s="19"/>
      <c r="G6" s="19"/>
      <c r="H6" s="19"/>
      <c r="I6" s="19"/>
      <c r="J6" s="23"/>
    </row>
    <row r="7" spans="1:13" x14ac:dyDescent="0.3">
      <c r="B7" s="25">
        <v>2.7</v>
      </c>
      <c r="C7" s="19" t="s">
        <v>6</v>
      </c>
      <c r="D7" s="19"/>
      <c r="E7" s="19"/>
      <c r="F7" s="19"/>
      <c r="G7" s="19"/>
      <c r="H7" s="19"/>
      <c r="I7" s="26"/>
      <c r="J7" s="23"/>
      <c r="K7" s="10"/>
    </row>
    <row r="8" spans="1:13" x14ac:dyDescent="0.3">
      <c r="B8" s="24">
        <v>4</v>
      </c>
      <c r="C8" s="6" t="s">
        <v>7</v>
      </c>
      <c r="D8" s="6"/>
      <c r="E8" s="6"/>
      <c r="F8" s="6"/>
      <c r="G8" s="6"/>
      <c r="K8" s="10"/>
      <c r="L8" s="10"/>
    </row>
    <row r="9" spans="1:13" x14ac:dyDescent="0.3">
      <c r="B9" s="24">
        <v>11</v>
      </c>
      <c r="C9" s="19" t="s">
        <v>8</v>
      </c>
      <c r="D9" s="19"/>
      <c r="E9" s="19"/>
      <c r="F9" s="19"/>
      <c r="G9" s="19"/>
      <c r="H9" s="19"/>
      <c r="I9" s="27"/>
      <c r="J9" s="23"/>
      <c r="K9" s="10"/>
    </row>
    <row r="10" spans="1:13" x14ac:dyDescent="0.3">
      <c r="B10" s="28">
        <v>25</v>
      </c>
      <c r="C10" s="19" t="s">
        <v>9</v>
      </c>
      <c r="D10" s="19"/>
      <c r="E10" s="19"/>
      <c r="F10" s="19"/>
      <c r="J10" s="6"/>
      <c r="K10" s="10"/>
    </row>
    <row r="11" spans="1:13" x14ac:dyDescent="0.3">
      <c r="B11" s="29">
        <f>B5*B9*100</f>
        <v>957</v>
      </c>
      <c r="C11" s="19" t="s">
        <v>10</v>
      </c>
      <c r="D11" s="19"/>
      <c r="E11" s="19"/>
      <c r="F11" s="19"/>
      <c r="J11" s="6"/>
      <c r="K11" s="10"/>
    </row>
    <row r="12" spans="1:13" x14ac:dyDescent="0.3">
      <c r="B12" s="30" t="s">
        <v>11</v>
      </c>
      <c r="C12" s="11" t="s">
        <v>12</v>
      </c>
      <c r="D12" s="11"/>
      <c r="E12" s="11"/>
      <c r="F12" s="11"/>
      <c r="G12" s="12"/>
      <c r="J12" s="1"/>
      <c r="K12" s="6"/>
    </row>
    <row r="13" spans="1:13" x14ac:dyDescent="0.3">
      <c r="B13" s="31">
        <v>0.25</v>
      </c>
      <c r="C13" s="6" t="s">
        <v>13</v>
      </c>
      <c r="D13" s="6"/>
      <c r="E13" s="6"/>
      <c r="F13" s="6"/>
      <c r="G13" s="6"/>
      <c r="I13" s="19"/>
      <c r="K13" s="6"/>
    </row>
    <row r="14" spans="1:13" x14ac:dyDescent="0.3">
      <c r="B14" s="31">
        <v>2.5</v>
      </c>
      <c r="C14" s="32" t="s">
        <v>49</v>
      </c>
      <c r="D14" s="6"/>
      <c r="E14" s="6"/>
      <c r="F14" s="6"/>
      <c r="G14" s="6"/>
    </row>
    <row r="15" spans="1:13" x14ac:dyDescent="0.3">
      <c r="B15" s="31">
        <v>6.5</v>
      </c>
      <c r="C15" s="6" t="s">
        <v>14</v>
      </c>
      <c r="D15" s="6"/>
      <c r="E15" s="6"/>
      <c r="F15" s="6"/>
      <c r="G15" s="6"/>
      <c r="K15" s="10"/>
      <c r="L15" s="10"/>
    </row>
    <row r="16" spans="1:13" x14ac:dyDescent="0.3">
      <c r="B16" s="33">
        <f>(((B4*B6)*B7)*B15)</f>
        <v>100912.50000000001</v>
      </c>
      <c r="C16" s="6" t="s">
        <v>15</v>
      </c>
      <c r="D16" s="6"/>
      <c r="E16" s="6"/>
      <c r="F16" s="6"/>
      <c r="G16" s="6"/>
      <c r="K16" s="10"/>
      <c r="L16" s="10"/>
    </row>
    <row r="17" spans="1:13" s="10" customFormat="1" x14ac:dyDescent="0.3">
      <c r="A17" s="34"/>
      <c r="B17" s="35" t="s">
        <v>16</v>
      </c>
      <c r="C17" s="36" t="s">
        <v>17</v>
      </c>
      <c r="D17" s="36"/>
      <c r="E17" s="36"/>
      <c r="F17" s="36"/>
      <c r="G17" s="32"/>
      <c r="I17" s="1"/>
      <c r="L17" s="1"/>
    </row>
    <row r="18" spans="1:13" x14ac:dyDescent="0.3">
      <c r="B18" s="37">
        <v>2</v>
      </c>
      <c r="C18" s="6" t="s">
        <v>18</v>
      </c>
      <c r="D18" s="6"/>
      <c r="E18" s="6"/>
      <c r="F18" s="6"/>
      <c r="G18" s="6"/>
      <c r="H18" s="7" t="s">
        <v>46</v>
      </c>
      <c r="I18" s="8" t="s">
        <v>40</v>
      </c>
      <c r="J18" s="8" t="s">
        <v>19</v>
      </c>
      <c r="K18" s="38"/>
      <c r="L18" s="94" t="s">
        <v>43</v>
      </c>
      <c r="M18" s="95"/>
    </row>
    <row r="19" spans="1:13" x14ac:dyDescent="0.3">
      <c r="B19" s="37">
        <v>3</v>
      </c>
      <c r="C19" s="6" t="s">
        <v>20</v>
      </c>
      <c r="D19" s="6"/>
      <c r="E19" s="6"/>
      <c r="F19" s="6"/>
      <c r="G19" s="6"/>
      <c r="H19" s="39">
        <f>B10*H3</f>
        <v>1375687.4999999998</v>
      </c>
      <c r="I19" s="40">
        <f>((I3*B10)+B37+B39+B40)</f>
        <v>1642168.7499999998</v>
      </c>
      <c r="J19" s="41">
        <f>D10*J3</f>
        <v>0</v>
      </c>
      <c r="K19" s="38"/>
      <c r="L19" s="93">
        <f>B23</f>
        <v>3.5500000000000007</v>
      </c>
      <c r="M19" s="93"/>
    </row>
    <row r="20" spans="1:13" x14ac:dyDescent="0.3">
      <c r="B20" s="42">
        <v>15</v>
      </c>
      <c r="C20" s="6" t="s">
        <v>50</v>
      </c>
      <c r="D20" s="6"/>
      <c r="E20" s="6"/>
      <c r="F20" s="6"/>
      <c r="G20" s="6"/>
      <c r="H20" s="6"/>
      <c r="I20" s="43"/>
      <c r="J20" s="44"/>
      <c r="K20" s="10"/>
    </row>
    <row r="21" spans="1:13" x14ac:dyDescent="0.3">
      <c r="B21" s="45">
        <f>((((B20/60)*B18)*B19)*B7)</f>
        <v>4.0500000000000007</v>
      </c>
      <c r="C21" s="46" t="s">
        <v>42</v>
      </c>
      <c r="D21" s="46"/>
      <c r="E21" s="46"/>
      <c r="F21" s="46"/>
      <c r="G21" s="6"/>
      <c r="H21" s="6"/>
      <c r="I21" s="43"/>
      <c r="J21" s="44"/>
      <c r="K21" s="10"/>
      <c r="L21" s="10"/>
    </row>
    <row r="22" spans="1:13" s="10" customFormat="1" x14ac:dyDescent="0.3">
      <c r="A22" s="34"/>
      <c r="B22" s="47">
        <f>((((B20/60)*B29)*B30)*B31)</f>
        <v>0.5</v>
      </c>
      <c r="C22" s="48" t="s">
        <v>52</v>
      </c>
      <c r="D22" s="48"/>
      <c r="E22" s="48"/>
      <c r="F22" s="48"/>
      <c r="G22" s="49"/>
      <c r="H22" s="32"/>
      <c r="I22" s="32"/>
      <c r="J22" s="44"/>
      <c r="L22" s="1"/>
    </row>
    <row r="23" spans="1:13" x14ac:dyDescent="0.3">
      <c r="B23" s="50">
        <f>(B21-B22)</f>
        <v>3.5500000000000007</v>
      </c>
      <c r="C23" s="48" t="s">
        <v>21</v>
      </c>
      <c r="D23" s="48"/>
      <c r="E23" s="48"/>
      <c r="F23" s="48"/>
      <c r="G23" s="49"/>
      <c r="H23" s="6"/>
      <c r="I23" s="6"/>
    </row>
    <row r="24" spans="1:13" x14ac:dyDescent="0.3">
      <c r="B24" s="51" t="s">
        <v>22</v>
      </c>
      <c r="C24" s="52" t="s">
        <v>23</v>
      </c>
      <c r="D24" s="53"/>
      <c r="E24" s="53"/>
      <c r="F24" s="53"/>
      <c r="G24" s="6"/>
      <c r="H24" s="6"/>
      <c r="I24" s="6"/>
    </row>
    <row r="25" spans="1:13" x14ac:dyDescent="0.3">
      <c r="B25" s="54">
        <v>0.91</v>
      </c>
      <c r="C25" s="48" t="s">
        <v>24</v>
      </c>
      <c r="D25" s="48"/>
      <c r="E25" s="48"/>
      <c r="F25" s="48"/>
      <c r="G25" s="49"/>
      <c r="H25" s="6"/>
      <c r="I25" s="6"/>
    </row>
    <row r="26" spans="1:13" x14ac:dyDescent="0.3">
      <c r="B26" s="55">
        <v>11.5</v>
      </c>
      <c r="C26" s="48" t="s">
        <v>25</v>
      </c>
      <c r="D26" s="48"/>
      <c r="E26" s="48"/>
      <c r="F26" s="48"/>
      <c r="G26" s="49"/>
      <c r="H26" s="6"/>
      <c r="I26" s="6"/>
    </row>
    <row r="27" spans="1:13" x14ac:dyDescent="0.3">
      <c r="B27" s="55">
        <v>1.5</v>
      </c>
      <c r="C27" s="48" t="s">
        <v>7</v>
      </c>
      <c r="D27" s="48"/>
      <c r="E27" s="48"/>
      <c r="F27" s="48"/>
      <c r="G27" s="49"/>
      <c r="H27" s="6"/>
      <c r="I27" s="6"/>
    </row>
    <row r="28" spans="1:13" x14ac:dyDescent="0.3">
      <c r="B28" s="56">
        <v>0.45</v>
      </c>
      <c r="C28" s="48" t="s">
        <v>36</v>
      </c>
      <c r="D28" s="48"/>
      <c r="E28" s="48"/>
      <c r="F28" s="48"/>
      <c r="G28" s="48"/>
    </row>
    <row r="29" spans="1:13" x14ac:dyDescent="0.3">
      <c r="B29" s="57">
        <v>1</v>
      </c>
      <c r="C29" s="48" t="s">
        <v>51</v>
      </c>
      <c r="D29" s="48"/>
      <c r="E29" s="48"/>
      <c r="F29" s="48"/>
      <c r="G29" s="49"/>
    </row>
    <row r="30" spans="1:13" x14ac:dyDescent="0.3">
      <c r="B30" s="57">
        <v>1</v>
      </c>
      <c r="C30" s="48" t="s">
        <v>26</v>
      </c>
      <c r="D30" s="48"/>
      <c r="E30" s="48"/>
      <c r="F30" s="48"/>
      <c r="G30" s="49"/>
      <c r="H30" s="6"/>
      <c r="I30" s="58"/>
      <c r="J30" s="59"/>
    </row>
    <row r="31" spans="1:13" x14ac:dyDescent="0.3">
      <c r="B31" s="55">
        <v>2</v>
      </c>
      <c r="C31" s="48" t="s">
        <v>27</v>
      </c>
      <c r="D31" s="48"/>
      <c r="E31" s="48"/>
      <c r="F31" s="48"/>
      <c r="G31" s="49"/>
      <c r="H31" s="6"/>
      <c r="I31" s="58"/>
      <c r="J31" s="59"/>
      <c r="L31" s="10"/>
    </row>
    <row r="32" spans="1:13" s="10" customFormat="1" x14ac:dyDescent="0.3">
      <c r="A32" s="34"/>
      <c r="B32" s="60">
        <f>B25*B26*100</f>
        <v>1046.5</v>
      </c>
      <c r="C32" s="48" t="s">
        <v>28</v>
      </c>
      <c r="D32" s="48"/>
      <c r="E32" s="48"/>
      <c r="F32" s="1"/>
      <c r="G32" s="49"/>
      <c r="H32" s="94" t="s">
        <v>35</v>
      </c>
      <c r="I32" s="95"/>
      <c r="J32" s="61"/>
      <c r="K32" s="61"/>
      <c r="L32" s="62" t="s">
        <v>47</v>
      </c>
      <c r="M32" s="63" t="s">
        <v>37</v>
      </c>
    </row>
    <row r="33" spans="1:13" x14ac:dyDescent="0.3">
      <c r="B33" s="60">
        <f>B32-B11</f>
        <v>89.5</v>
      </c>
      <c r="C33" s="48" t="s">
        <v>29</v>
      </c>
      <c r="D33" s="48"/>
      <c r="E33" s="48"/>
      <c r="F33" s="48"/>
      <c r="G33" s="49"/>
      <c r="H33" s="96">
        <f>B42</f>
        <v>331132.81250000012</v>
      </c>
      <c r="I33" s="96"/>
      <c r="J33" s="64"/>
      <c r="K33" s="65"/>
      <c r="L33" s="39">
        <f>B16</f>
        <v>100912.50000000001</v>
      </c>
      <c r="M33" s="40">
        <f>B16-B38</f>
        <v>37842.187500000007</v>
      </c>
    </row>
    <row r="34" spans="1:13" x14ac:dyDescent="0.3">
      <c r="B34" s="51" t="s">
        <v>30</v>
      </c>
      <c r="C34" s="66" t="s">
        <v>31</v>
      </c>
      <c r="D34" s="66"/>
      <c r="E34" s="66"/>
      <c r="F34" s="66"/>
      <c r="G34" s="48"/>
      <c r="H34" s="67"/>
      <c r="I34" s="68"/>
      <c r="J34" s="59"/>
      <c r="M34" s="69"/>
    </row>
    <row r="35" spans="1:13" x14ac:dyDescent="0.3">
      <c r="B35" s="47">
        <f>(B26-B9)*B4*B25*B6*B10</f>
        <v>65406.25</v>
      </c>
      <c r="C35" s="48" t="s">
        <v>53</v>
      </c>
      <c r="D35" s="48"/>
      <c r="E35" s="48"/>
      <c r="F35" s="48"/>
      <c r="G35" s="48"/>
      <c r="H35" s="6"/>
      <c r="I35" s="68"/>
      <c r="J35" s="59"/>
      <c r="M35" s="69"/>
    </row>
    <row r="36" spans="1:13" x14ac:dyDescent="0.3">
      <c r="B36" s="47">
        <f>(B25-B5)*B26*B4*B6*B10</f>
        <v>66125.000000000044</v>
      </c>
      <c r="C36" s="48" t="s">
        <v>54</v>
      </c>
      <c r="D36" s="48"/>
      <c r="E36" s="48"/>
      <c r="F36" s="48"/>
      <c r="G36" s="48"/>
      <c r="H36" s="6"/>
      <c r="I36" s="6"/>
    </row>
    <row r="37" spans="1:13" x14ac:dyDescent="0.3">
      <c r="B37" s="47">
        <f>B4*B6*(B7-B31)*B15</f>
        <v>26162.500000000007</v>
      </c>
      <c r="C37" s="48" t="s">
        <v>32</v>
      </c>
      <c r="D37" s="48"/>
      <c r="E37" s="48"/>
      <c r="F37" s="48"/>
      <c r="G37" s="48"/>
      <c r="H37" s="6"/>
      <c r="I37" s="6"/>
    </row>
    <row r="38" spans="1:13" x14ac:dyDescent="0.3">
      <c r="B38" s="47">
        <f>-((B16)*(B27/B8)-B16)</f>
        <v>63070.312500000007</v>
      </c>
      <c r="C38" s="48" t="s">
        <v>41</v>
      </c>
      <c r="D38" s="48"/>
      <c r="E38" s="48"/>
      <c r="F38" s="48"/>
      <c r="G38" s="48"/>
      <c r="H38" s="6"/>
      <c r="I38" s="6"/>
    </row>
    <row r="39" spans="1:13" x14ac:dyDescent="0.3">
      <c r="B39" s="47">
        <f>(B25-B5)*B4*B14*365</f>
        <v>91250.000000000087</v>
      </c>
      <c r="C39" s="48" t="s">
        <v>33</v>
      </c>
      <c r="D39" s="48"/>
      <c r="E39" s="48"/>
      <c r="F39" s="48"/>
      <c r="G39" s="48"/>
      <c r="H39" s="6"/>
      <c r="I39" s="6"/>
    </row>
    <row r="40" spans="1:13" x14ac:dyDescent="0.3">
      <c r="B40" s="47">
        <f>((B4*B23)*B6)</f>
        <v>20412.500000000004</v>
      </c>
      <c r="C40" s="48" t="s">
        <v>55</v>
      </c>
      <c r="D40" s="48"/>
      <c r="E40" s="48"/>
      <c r="F40" s="48"/>
      <c r="G40" s="48"/>
      <c r="H40" s="6"/>
      <c r="I40" s="6"/>
    </row>
    <row r="41" spans="1:13" x14ac:dyDescent="0.3">
      <c r="B41" s="47">
        <f>-((B28*B31)-(B13*B7))*B4*B6</f>
        <v>-1293.75</v>
      </c>
      <c r="C41" s="48" t="s">
        <v>34</v>
      </c>
      <c r="D41" s="48"/>
      <c r="E41" s="48"/>
      <c r="F41" s="48"/>
      <c r="G41" s="48"/>
      <c r="H41" s="6"/>
      <c r="I41" s="6"/>
    </row>
    <row r="42" spans="1:13" x14ac:dyDescent="0.3">
      <c r="B42" s="47">
        <f>SUM(B35:B41)</f>
        <v>331132.81250000012</v>
      </c>
      <c r="C42" s="48" t="s">
        <v>56</v>
      </c>
      <c r="D42" s="48"/>
      <c r="E42" s="48"/>
      <c r="F42" s="48"/>
      <c r="G42" s="48"/>
      <c r="H42" s="6"/>
      <c r="I42" s="6"/>
    </row>
    <row r="43" spans="1:13" x14ac:dyDescent="0.3">
      <c r="A43" s="91"/>
      <c r="B43" s="60">
        <f>-(B42/(B41))</f>
        <v>255.94806763285033</v>
      </c>
      <c r="C43" s="48" t="s">
        <v>57</v>
      </c>
      <c r="D43" s="48"/>
      <c r="E43" s="48"/>
      <c r="F43" s="48"/>
      <c r="G43" s="48"/>
      <c r="H43" s="6"/>
      <c r="I43" s="6"/>
    </row>
    <row r="44" spans="1:13" s="10" customFormat="1" x14ac:dyDescent="0.3">
      <c r="A44" s="92" t="s">
        <v>48</v>
      </c>
      <c r="B44" s="70">
        <f>B43*10</f>
        <v>2559.4806763285033</v>
      </c>
      <c r="C44" s="48" t="s">
        <v>58</v>
      </c>
      <c r="D44" s="48"/>
      <c r="E44" s="48"/>
      <c r="F44" s="48"/>
      <c r="G44" s="48"/>
      <c r="H44" s="32"/>
      <c r="I44" s="32"/>
      <c r="L44" s="1"/>
      <c r="M44" s="1"/>
    </row>
    <row r="45" spans="1:13" s="10" customFormat="1" x14ac:dyDescent="0.3">
      <c r="B45" s="71"/>
      <c r="C45" s="49"/>
      <c r="D45" s="48"/>
      <c r="E45" s="48"/>
      <c r="F45" s="48"/>
      <c r="G45" s="48"/>
      <c r="H45" s="32"/>
      <c r="I45" s="32"/>
      <c r="L45" s="1"/>
      <c r="M45" s="1"/>
    </row>
    <row r="46" spans="1:13" s="10" customFormat="1" x14ac:dyDescent="0.3">
      <c r="B46" s="72"/>
      <c r="C46" s="1"/>
      <c r="H46" s="32"/>
      <c r="I46" s="32"/>
      <c r="L46" s="1"/>
      <c r="M46" s="1"/>
    </row>
    <row r="47" spans="1:13" x14ac:dyDescent="0.3">
      <c r="A47" s="1"/>
      <c r="B47" s="73"/>
      <c r="C47" s="10"/>
      <c r="D47" s="10"/>
      <c r="E47" s="10"/>
      <c r="F47" s="10"/>
      <c r="G47" s="10"/>
      <c r="H47" s="32"/>
      <c r="I47" s="6"/>
      <c r="K47" s="10"/>
    </row>
    <row r="48" spans="1:13" x14ac:dyDescent="0.3">
      <c r="A48" s="1"/>
      <c r="B48" s="74"/>
      <c r="D48" s="59"/>
      <c r="E48" s="59"/>
      <c r="H48" s="75"/>
      <c r="I48" s="76"/>
      <c r="K48" s="10"/>
    </row>
    <row r="49" spans="1:13" x14ac:dyDescent="0.3">
      <c r="A49" s="1"/>
      <c r="B49" s="73"/>
      <c r="H49" s="76"/>
      <c r="I49" s="76"/>
    </row>
    <row r="50" spans="1:13" x14ac:dyDescent="0.3">
      <c r="A50" s="1"/>
      <c r="B50" s="77"/>
      <c r="C50" s="78"/>
      <c r="H50" s="76"/>
      <c r="I50" s="76"/>
    </row>
    <row r="51" spans="1:13" x14ac:dyDescent="0.3">
      <c r="A51" s="1"/>
      <c r="B51" s="73"/>
      <c r="C51" s="78"/>
      <c r="H51" s="76"/>
      <c r="I51" s="76"/>
    </row>
    <row r="52" spans="1:13" x14ac:dyDescent="0.3">
      <c r="A52" s="1"/>
      <c r="C52" s="79"/>
      <c r="H52" s="76"/>
      <c r="I52" s="76"/>
    </row>
    <row r="53" spans="1:13" x14ac:dyDescent="0.3">
      <c r="A53" s="1"/>
      <c r="B53" s="80"/>
      <c r="C53" s="79"/>
      <c r="H53" s="76"/>
      <c r="I53" s="76"/>
    </row>
    <row r="54" spans="1:13" x14ac:dyDescent="0.3">
      <c r="A54" s="1"/>
      <c r="B54" s="80"/>
      <c r="C54" s="69"/>
      <c r="D54" s="69"/>
      <c r="E54" s="69"/>
      <c r="F54" s="69"/>
      <c r="G54" s="69"/>
    </row>
    <row r="55" spans="1:13" x14ac:dyDescent="0.3">
      <c r="A55" s="1"/>
      <c r="C55" s="69"/>
      <c r="D55" s="69"/>
      <c r="E55" s="69"/>
      <c r="F55" s="69"/>
      <c r="G55" s="69"/>
    </row>
    <row r="56" spans="1:13" x14ac:dyDescent="0.3">
      <c r="A56" s="1"/>
      <c r="B56" s="73"/>
      <c r="C56" s="10"/>
      <c r="D56" s="10"/>
      <c r="E56" s="10"/>
      <c r="F56" s="10"/>
      <c r="G56" s="10"/>
    </row>
    <row r="57" spans="1:13" x14ac:dyDescent="0.3">
      <c r="A57" s="1"/>
      <c r="D57" s="59"/>
      <c r="E57" s="59"/>
    </row>
    <row r="58" spans="1:13" x14ac:dyDescent="0.3">
      <c r="A58" s="1"/>
      <c r="D58" s="81"/>
      <c r="E58" s="81"/>
    </row>
    <row r="59" spans="1:13" x14ac:dyDescent="0.3">
      <c r="A59" s="1"/>
      <c r="B59" s="73"/>
      <c r="D59" s="82"/>
      <c r="E59" s="83"/>
    </row>
    <row r="60" spans="1:13" x14ac:dyDescent="0.3">
      <c r="A60" s="1"/>
      <c r="B60" s="84"/>
      <c r="D60" s="82"/>
      <c r="E60" s="83"/>
    </row>
    <row r="61" spans="1:13" x14ac:dyDescent="0.3">
      <c r="A61" s="1"/>
      <c r="B61" s="85"/>
      <c r="D61" s="82"/>
      <c r="E61" s="83"/>
    </row>
    <row r="62" spans="1:13" x14ac:dyDescent="0.3">
      <c r="A62" s="1"/>
      <c r="B62" s="86"/>
      <c r="D62" s="3"/>
    </row>
    <row r="63" spans="1:13" s="69" customFormat="1" x14ac:dyDescent="0.3">
      <c r="B63" s="73"/>
      <c r="C63" s="1"/>
      <c r="D63" s="82"/>
      <c r="E63" s="83"/>
      <c r="F63" s="1"/>
      <c r="G63" s="1"/>
      <c r="L63" s="1"/>
      <c r="M63" s="1"/>
    </row>
    <row r="64" spans="1:13" s="69" customFormat="1" x14ac:dyDescent="0.3">
      <c r="B64" s="73"/>
      <c r="C64" s="1"/>
      <c r="D64" s="23"/>
      <c r="E64" s="23"/>
      <c r="F64" s="1"/>
      <c r="G64" s="1"/>
      <c r="L64" s="1"/>
      <c r="M64" s="1"/>
    </row>
    <row r="65" spans="1:5" x14ac:dyDescent="0.3">
      <c r="A65" s="1"/>
      <c r="C65" s="87"/>
      <c r="D65" s="23"/>
      <c r="E65" s="23"/>
    </row>
    <row r="66" spans="1:5" x14ac:dyDescent="0.3">
      <c r="A66" s="1"/>
      <c r="B66" s="73"/>
      <c r="D66" s="3"/>
    </row>
    <row r="67" spans="1:5" x14ac:dyDescent="0.3">
      <c r="A67" s="1"/>
      <c r="B67" s="73"/>
    </row>
    <row r="68" spans="1:5" x14ac:dyDescent="0.3">
      <c r="A68" s="1"/>
      <c r="D68" s="3"/>
    </row>
    <row r="69" spans="1:5" x14ac:dyDescent="0.3">
      <c r="A69" s="1"/>
      <c r="B69" s="73"/>
      <c r="D69" s="3"/>
    </row>
    <row r="70" spans="1:5" x14ac:dyDescent="0.3">
      <c r="A70" s="1"/>
      <c r="B70" s="73"/>
      <c r="C70" s="87"/>
      <c r="D70" s="3"/>
    </row>
    <row r="71" spans="1:5" x14ac:dyDescent="0.3">
      <c r="A71" s="1"/>
      <c r="B71" s="73"/>
    </row>
    <row r="72" spans="1:5" x14ac:dyDescent="0.3">
      <c r="A72" s="1"/>
    </row>
    <row r="73" spans="1:5" x14ac:dyDescent="0.3">
      <c r="B73" s="88"/>
    </row>
    <row r="74" spans="1:5" x14ac:dyDescent="0.3">
      <c r="B74" s="89"/>
    </row>
    <row r="75" spans="1:5" x14ac:dyDescent="0.3">
      <c r="B75" s="89"/>
    </row>
    <row r="76" spans="1:5" x14ac:dyDescent="0.3">
      <c r="B76" s="89"/>
    </row>
    <row r="77" spans="1:5" x14ac:dyDescent="0.3">
      <c r="B77" s="89"/>
    </row>
    <row r="78" spans="1:5" x14ac:dyDescent="0.3">
      <c r="B78" s="89"/>
    </row>
    <row r="79" spans="1:5" x14ac:dyDescent="0.3">
      <c r="B79" s="89"/>
    </row>
    <row r="80" spans="1:5" x14ac:dyDescent="0.3">
      <c r="B80" s="89"/>
    </row>
    <row r="81" spans="2:2" x14ac:dyDescent="0.3">
      <c r="B81" s="89"/>
    </row>
    <row r="82" spans="2:2" x14ac:dyDescent="0.3">
      <c r="B82" s="90"/>
    </row>
  </sheetData>
  <mergeCells count="4">
    <mergeCell ref="L19:M19"/>
    <mergeCell ref="L18:M18"/>
    <mergeCell ref="H32:I32"/>
    <mergeCell ref="H33:I33"/>
  </mergeCells>
  <phoneticPr fontId="0" type="noConversion"/>
  <pageMargins left="0.75" right="0.75" top="1" bottom="1" header="0.5" footer="0.5"/>
  <pageSetup scale="58" orientation="landscape" horizontalDpi="200" verticalDpi="200" r:id="rId1"/>
  <headerFooter alignWithMargins="0"/>
  <rowBreaks count="1" manualBreakCount="1">
    <brk id="47" max="13" man="1"/>
  </rowBreak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�� 
</file>

<file path=customXml/item2.xml>�� 
</file>

<file path=customXml/itemProps1.xml><?xml version="1.0" encoding="utf-8"?>
<ds:datastoreItem xmlns:ds="http://schemas.openxmlformats.org/officeDocument/2006/customXml" ds:itemID="{26FDB90F-28F5-4C18-A19F-B9A2295451FE}">
  <ds:schemaRefs>
    <ds:schemaRef ds:uri="http://www.w3.org/2001/XMLSchema"/>
    <ds:schemaRef ds:uri="http://microsoft.data.visualization.Client.Excel/1.0"/>
  </ds:schemaRefs>
</ds:datastoreItem>
</file>

<file path=customXml/itemProps2.xml><?xml version="1.0" encoding="utf-8"?>
<ds:datastoreItem xmlns:ds="http://schemas.openxmlformats.org/officeDocument/2006/customXml" ds:itemID="{792DA108-79FD-4C2E-B090-D1FF09CBFCE0}">
  <ds:schemaRefs>
    <ds:schemaRef ds:uri="http://www.w3.org/2001/XMLSchema"/>
    <ds:schemaRef ds:uri="http://microsoft.data.visualization.engine.tours/1.0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NEW</vt:lpstr>
      <vt:lpstr>NEW!Print_Area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Mark Anderson</dc:creator>
  <cp:keywords/>
  <dc:description/>
  <cp:lastModifiedBy>Mark Anderson</cp:lastModifiedBy>
  <cp:revision/>
  <cp:lastPrinted>2017-09-14T09:19:58Z</cp:lastPrinted>
  <dcterms:created xsi:type="dcterms:W3CDTF">2003-04-04T14:36:08Z</dcterms:created>
  <dcterms:modified xsi:type="dcterms:W3CDTF">2017-09-26T23:05:08Z</dcterms:modified>
  <cp:category/>
  <cp:contentStatus/>
</cp:coreProperties>
</file>